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'Inventario'!$A$1:$T$11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,00"/>
    <numFmt numFmtId="165" formatCode="#.##0,00&quot; €&quot;"/>
    <numFmt numFmtId="166" formatCode="0,0%"/>
    <numFmt numFmtId="167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1E293B"/>
      <sz val="16"/>
    </font>
    <font>
      <b val="1"/>
      <color rgb="00FFFFFF"/>
      <sz val="12"/>
    </font>
    <font>
      <b val="1"/>
      <color rgb="001E293B"/>
      <sz val="12"/>
    </font>
    <font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right" vertical="center"/>
    </xf>
    <xf numFmtId="164" fontId="0" fillId="4" borderId="1" pivotButton="0" quotePrefix="0" xfId="0"/>
    <xf numFmtId="165" fontId="0" fillId="4" borderId="1" pivotButton="0" quotePrefix="0" xfId="0"/>
    <xf numFmtId="165" fontId="0" fillId="3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7" fontId="0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6" borderId="0" pivotButton="0" quotePrefix="0" xfId="0"/>
    <xf numFmtId="0" fontId="0" fillId="6" borderId="0" pivotButton="0" quotePrefix="0" xfId="0"/>
    <xf numFmtId="1" fontId="2" fillId="3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64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0" fontId="0" fillId="3" borderId="1" pivotButton="0" quotePrefix="0" xfId="0"/>
    <xf numFmtId="0" fontId="0" fillId="0" borderId="1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167" fontId="0" fillId="3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actual vs mínimo y máximo por producto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'Inventario'!J1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'Inventario'!$B$2:$B$11</f>
            </numRef>
          </cat>
          <val>
            <numRef>
              <f>'Inventario'!$J$2:$J$11</f>
            </numRef>
          </val>
        </ser>
        <ser>
          <idx val="1"/>
          <order val="1"/>
          <tx>
            <strRef>
              <f>'Inventario'!K1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'Inventario'!$B$2:$B$11</f>
            </numRef>
          </cat>
          <val>
            <numRef>
              <f>'Inventario'!$K$2:$K$11</f>
            </numRef>
          </val>
        </ser>
        <ser>
          <idx val="2"/>
          <order val="2"/>
          <tx>
            <strRef>
              <f>'Inventario'!L1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'Inventario'!$B$2:$B$11</f>
            </numRef>
          </cat>
          <val>
            <numRef>
              <f>'Inventario'!$L$2:$L$11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referencias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'Resumen'!$A$24:$A$27</f>
            </numRef>
          </cat>
          <val>
            <numRef>
              <f>'Resumen'!$B$24:$B$27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 existencias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'Resumen'!$A$16:$A$20</f>
            </numRef>
          </cat>
          <val>
            <numRef>
              <f>'Resumen'!$C$16:$C$20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22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15</col>
      <colOff>0</colOff>
      <row>22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4" customWidth="1" min="3" max="3"/>
    <col width="26" customWidth="1" min="4" max="4"/>
    <col width="14" customWidth="1" min="5" max="5"/>
    <col width="14" customWidth="1" min="6" max="6"/>
    <col width="12" customWidth="1" min="7" max="7"/>
    <col width="10" customWidth="1" min="8" max="8"/>
    <col width="10" customWidth="1" min="9" max="9"/>
    <col width="12" customWidth="1" min="10" max="10"/>
    <col width="12" customWidth="1" min="11" max="11"/>
    <col width="12" customWidth="1" min="12" max="12"/>
    <col width="13" customWidth="1" min="13" max="13"/>
    <col width="14" customWidth="1" min="14" max="14"/>
    <col width="15" customWidth="1" min="15" max="15"/>
    <col width="17" customWidth="1" min="16" max="16"/>
    <col width="12" customWidth="1" min="17" max="17"/>
    <col width="20" customWidth="1" min="18" max="18"/>
    <col width="17" customWidth="1" min="19" max="19"/>
    <col width="34" customWidth="1" min="20" max="20"/>
  </cols>
  <sheetData>
    <row r="1" ht="32" customHeight="1">
      <c r="A1" s="1" t="inlineStr">
        <is>
          <t>Código</t>
        </is>
      </c>
      <c r="B1" s="1" t="inlineStr">
        <is>
          <t>Producto</t>
        </is>
      </c>
      <c r="C1" s="1" t="inlineStr">
        <is>
          <t>Categoría</t>
        </is>
      </c>
      <c r="D1" s="1" t="inlineStr">
        <is>
          <t>Proveedor</t>
        </is>
      </c>
      <c r="E1" s="1" t="inlineStr">
        <is>
          <t>Ciudad almacén</t>
        </is>
      </c>
      <c r="F1" s="1" t="inlineStr">
        <is>
          <t>Unidad</t>
        </is>
      </c>
      <c r="G1" s="1" t="inlineStr">
        <is>
          <t>Stock inicial</t>
        </is>
      </c>
      <c r="H1" s="1" t="inlineStr">
        <is>
          <t>Entradas</t>
        </is>
      </c>
      <c r="I1" s="1" t="inlineStr">
        <is>
          <t>Salidas</t>
        </is>
      </c>
      <c r="J1" s="1" t="inlineStr">
        <is>
          <t>Stock actual</t>
        </is>
      </c>
      <c r="K1" s="1" t="inlineStr">
        <is>
          <t>Stock mínimo</t>
        </is>
      </c>
      <c r="L1" s="1" t="inlineStr">
        <is>
          <t>Stock máximo</t>
        </is>
      </c>
      <c r="M1" s="1" t="inlineStr">
        <is>
          <t>Punto de pedido</t>
        </is>
      </c>
      <c r="N1" s="1" t="inlineStr">
        <is>
          <t>Cantidad a pedir</t>
        </is>
      </c>
      <c r="O1" s="1" t="inlineStr">
        <is>
          <t>Coste unitario (€)</t>
        </is>
      </c>
      <c r="P1" s="1" t="inlineStr">
        <is>
          <t>Valor existencias (€)</t>
        </is>
      </c>
      <c r="Q1" s="1" t="inlineStr">
        <is>
          <t>Cobertura (%)</t>
        </is>
      </c>
      <c r="R1" s="1" t="inlineStr">
        <is>
          <t>Estado</t>
        </is>
      </c>
      <c r="S1" s="1" t="inlineStr">
        <is>
          <t>Última actualización</t>
        </is>
      </c>
      <c r="T1" s="1" t="inlineStr">
        <is>
          <t>Observaciones</t>
        </is>
      </c>
    </row>
    <row r="2">
      <c r="A2" s="2" t="inlineStr">
        <is>
          <t>ALM-001</t>
        </is>
      </c>
      <c r="B2" s="3" t="inlineStr">
        <is>
          <t>Café molido 1 kg</t>
        </is>
      </c>
      <c r="C2" s="2" t="inlineStr">
        <is>
          <t>Alimentación</t>
        </is>
      </c>
      <c r="D2" s="3" t="inlineStr">
        <is>
          <t>Cafés del Centro</t>
        </is>
      </c>
      <c r="E2" s="2" t="inlineStr">
        <is>
          <t>Madrid</t>
        </is>
      </c>
      <c r="F2" s="2" t="inlineStr">
        <is>
          <t>Paquete</t>
        </is>
      </c>
      <c r="G2" s="4" t="n">
        <v>120</v>
      </c>
      <c r="H2" s="4" t="n">
        <v>40</v>
      </c>
      <c r="I2" s="4" t="n">
        <v>85</v>
      </c>
      <c r="J2" s="5">
        <f>G2+H2-I2</f>
        <v/>
      </c>
      <c r="K2" s="6" t="n">
        <v>25</v>
      </c>
      <c r="L2" s="6" t="n">
        <v>120</v>
      </c>
      <c r="M2" s="5">
        <f>K2</f>
        <v/>
      </c>
      <c r="N2" s="5">
        <f>IF(J2&lt;=K2,L2-J2,0)</f>
        <v/>
      </c>
      <c r="O2" s="7" t="n">
        <v>2</v>
      </c>
      <c r="P2" s="8">
        <f>J2*O2</f>
        <v/>
      </c>
      <c r="Q2" s="9">
        <f>IFERROR(J2/L2,0)</f>
        <v/>
      </c>
      <c r="R2" s="2">
        <f>IF(J2=0,"Agotado",IF(J2&lt;=K2,"Reponer",IF(J2&gt;=L2,"Por encima del máximo","Correcto")))</f>
        <v/>
      </c>
      <c r="S2" s="35" t="n">
        <v>46218</v>
      </c>
      <c r="T2" s="3" t="inlineStr">
        <is>
          <t>Revisar rotación semanal</t>
        </is>
      </c>
    </row>
    <row r="3">
      <c r="A3" s="11" t="inlineStr">
        <is>
          <t>ALM-002</t>
        </is>
      </c>
      <c r="B3" s="12" t="inlineStr">
        <is>
          <t>Leche UHT entera</t>
        </is>
      </c>
      <c r="C3" s="11" t="inlineStr">
        <is>
          <t>Alimentación</t>
        </is>
      </c>
      <c r="D3" s="12" t="inlineStr">
        <is>
          <t>Distribuciones Iberia</t>
        </is>
      </c>
      <c r="E3" s="11" t="inlineStr">
        <is>
          <t>Barcelona</t>
        </is>
      </c>
      <c r="F3" s="11" t="inlineStr">
        <is>
          <t>Caja 6 uds</t>
        </is>
      </c>
      <c r="G3" s="4" t="n">
        <v>80</v>
      </c>
      <c r="H3" s="4" t="n">
        <v>60</v>
      </c>
      <c r="I3" s="4" t="n">
        <v>140</v>
      </c>
      <c r="J3" s="13">
        <f>G3+H3-I3</f>
        <v/>
      </c>
      <c r="K3" s="6" t="n">
        <v>40</v>
      </c>
      <c r="L3" s="6" t="n">
        <v>160</v>
      </c>
      <c r="M3" s="13">
        <f>K3</f>
        <v/>
      </c>
      <c r="N3" s="13">
        <f>IF(J3&lt;=K3,L3-J3,0)</f>
        <v/>
      </c>
      <c r="O3" s="7" t="n">
        <v>1</v>
      </c>
      <c r="P3" s="14">
        <f>J3*O3</f>
        <v/>
      </c>
      <c r="Q3" s="15">
        <f>IFERROR(J3/L3,0)</f>
        <v/>
      </c>
      <c r="R3" s="11">
        <f>IF(J3=0,"Agotado",IF(J3&lt;=K3,"Reponer",IF(J3&gt;=L3,"Por encima del máximo","Correcto")))</f>
        <v/>
      </c>
      <c r="S3" s="36" t="n">
        <v>46219</v>
      </c>
      <c r="T3" s="12" t="inlineStr">
        <is>
          <t>Rotación alta, vigilar caducidad</t>
        </is>
      </c>
    </row>
    <row r="4">
      <c r="A4" s="2" t="inlineStr">
        <is>
          <t>ALM-003</t>
        </is>
      </c>
      <c r="B4" s="3" t="inlineStr">
        <is>
          <t>Agua mineral 1,5 l</t>
        </is>
      </c>
      <c r="C4" s="2" t="inlineStr">
        <is>
          <t>Bebidas</t>
        </is>
      </c>
      <c r="D4" s="3" t="inlineStr">
        <is>
          <t>Suministros Hosteleros Levante</t>
        </is>
      </c>
      <c r="E4" s="2" t="inlineStr">
        <is>
          <t>Valencia</t>
        </is>
      </c>
      <c r="F4" s="2" t="inlineStr">
        <is>
          <t>Pack 6 uds</t>
        </is>
      </c>
      <c r="G4" s="4" t="n">
        <v>200</v>
      </c>
      <c r="H4" s="4" t="n">
        <v>100</v>
      </c>
      <c r="I4" s="4" t="n">
        <v>60</v>
      </c>
      <c r="J4" s="5">
        <f>G4+H4-I4</f>
        <v/>
      </c>
      <c r="K4" s="6" t="n">
        <v>80</v>
      </c>
      <c r="L4" s="6" t="n">
        <v>300</v>
      </c>
      <c r="M4" s="5">
        <f>K4</f>
        <v/>
      </c>
      <c r="N4" s="5">
        <f>IF(J4&lt;=K4,L4-J4,0)</f>
        <v/>
      </c>
      <c r="O4" s="7" t="n">
        <v>1</v>
      </c>
      <c r="P4" s="8">
        <f>J4*O4</f>
        <v/>
      </c>
      <c r="Q4" s="9">
        <f>IFERROR(J4/L4,0)</f>
        <v/>
      </c>
      <c r="R4" s="2">
        <f>IF(J4=0,"Agotado",IF(J4&lt;=K4,"Reponer",IF(J4&gt;=L4,"Por encima del máximo","Correcto")))</f>
        <v/>
      </c>
      <c r="S4" s="35" t="n">
        <v>46221</v>
      </c>
      <c r="T4" s="3" t="inlineStr">
        <is>
          <t>Stock excesivo, frenar pedidos</t>
        </is>
      </c>
    </row>
    <row r="5">
      <c r="A5" s="11" t="inlineStr">
        <is>
          <t>ALM-004</t>
        </is>
      </c>
      <c r="B5" s="12" t="inlineStr">
        <is>
          <t>Servilletas 2 capas</t>
        </is>
      </c>
      <c r="C5" s="11" t="inlineStr">
        <is>
          <t>Desechables</t>
        </is>
      </c>
      <c r="D5" s="12" t="inlineStr">
        <is>
          <t>Makro España</t>
        </is>
      </c>
      <c r="E5" s="11" t="inlineStr">
        <is>
          <t>Sevilla</t>
        </is>
      </c>
      <c r="F5" s="11" t="inlineStr">
        <is>
          <t>Paquete</t>
        </is>
      </c>
      <c r="G5" s="4" t="n">
        <v>150</v>
      </c>
      <c r="H5" s="4" t="n">
        <v>0</v>
      </c>
      <c r="I5" s="4" t="n">
        <v>90</v>
      </c>
      <c r="J5" s="13">
        <f>G5+H5-I5</f>
        <v/>
      </c>
      <c r="K5" s="6" t="n">
        <v>50</v>
      </c>
      <c r="L5" s="6" t="n">
        <v>200</v>
      </c>
      <c r="M5" s="13">
        <f>K5</f>
        <v/>
      </c>
      <c r="N5" s="13">
        <f>IF(J5&lt;=K5,L5-J5,0)</f>
        <v/>
      </c>
      <c r="O5" s="7" t="n">
        <v>0</v>
      </c>
      <c r="P5" s="14">
        <f>J5*O5</f>
        <v/>
      </c>
      <c r="Q5" s="15">
        <f>IFERROR(J5/L5,0)</f>
        <v/>
      </c>
      <c r="R5" s="11">
        <f>IF(J5=0,"Agotado",IF(J5&lt;=K5,"Reponer",IF(J5&gt;=L5,"Por encima del máximo","Correcto")))</f>
        <v/>
      </c>
      <c r="S5" s="36" t="n">
        <v>46222</v>
      </c>
      <c r="T5" s="12" t="inlineStr">
        <is>
          <t>Proveedor con plazo de 5 días</t>
        </is>
      </c>
    </row>
    <row r="6">
      <c r="A6" s="2" t="inlineStr">
        <is>
          <t>ALM-005</t>
        </is>
      </c>
      <c r="B6" s="3" t="inlineStr">
        <is>
          <t>Detergente lavavajillas</t>
        </is>
      </c>
      <c r="C6" s="2" t="inlineStr">
        <is>
          <t>Limpieza</t>
        </is>
      </c>
      <c r="D6" s="3" t="inlineStr">
        <is>
          <t>Makro España</t>
        </is>
      </c>
      <c r="E6" s="2" t="inlineStr">
        <is>
          <t>Zaragoza</t>
        </is>
      </c>
      <c r="F6" s="2" t="inlineStr">
        <is>
          <t>Garrafa 5 l</t>
        </is>
      </c>
      <c r="G6" s="4" t="n">
        <v>60</v>
      </c>
      <c r="H6" s="4" t="n">
        <v>30</v>
      </c>
      <c r="I6" s="4" t="n">
        <v>50</v>
      </c>
      <c r="J6" s="5">
        <f>G6+H6-I6</f>
        <v/>
      </c>
      <c r="K6" s="6" t="n">
        <v>20</v>
      </c>
      <c r="L6" s="6" t="n">
        <v>80</v>
      </c>
      <c r="M6" s="5">
        <f>K6</f>
        <v/>
      </c>
      <c r="N6" s="5">
        <f>IF(J6&lt;=K6,L6-J6,0)</f>
        <v/>
      </c>
      <c r="O6" s="7" t="n">
        <v>6</v>
      </c>
      <c r="P6" s="8">
        <f>J6*O6</f>
        <v/>
      </c>
      <c r="Q6" s="9">
        <f>IFERROR(J6/L6,0)</f>
        <v/>
      </c>
      <c r="R6" s="2">
        <f>IF(J6=0,"Agotado",IF(J6&lt;=K6,"Reponer",IF(J6&gt;=L6,"Por encima del máximo","Correcto")))</f>
        <v/>
      </c>
      <c r="S6" s="35" t="n">
        <v>46224</v>
      </c>
      <c r="T6" s="3" t="inlineStr">
        <is>
          <t>Pedido urgente</t>
        </is>
      </c>
    </row>
    <row r="7">
      <c r="A7" s="11" t="inlineStr">
        <is>
          <t>ALM-006</t>
        </is>
      </c>
      <c r="B7" s="12" t="inlineStr">
        <is>
          <t>Vasos compostables</t>
        </is>
      </c>
      <c r="C7" s="11" t="inlineStr">
        <is>
          <t>Desechables</t>
        </is>
      </c>
      <c r="D7" s="12" t="inlineStr">
        <is>
          <t>Suministros Hosteleros Levante</t>
        </is>
      </c>
      <c r="E7" s="11" t="inlineStr">
        <is>
          <t>Málaga</t>
        </is>
      </c>
      <c r="F7" s="11" t="inlineStr">
        <is>
          <t>Caja 1000 uds</t>
        </is>
      </c>
      <c r="G7" s="4" t="n">
        <v>40</v>
      </c>
      <c r="H7" s="4" t="n">
        <v>0</v>
      </c>
      <c r="I7" s="4" t="n">
        <v>40</v>
      </c>
      <c r="J7" s="13">
        <f>G7+H7-I7</f>
        <v/>
      </c>
      <c r="K7" s="6" t="n">
        <v>30</v>
      </c>
      <c r="L7" s="6" t="n">
        <v>120</v>
      </c>
      <c r="M7" s="13">
        <f>K7</f>
        <v/>
      </c>
      <c r="N7" s="13">
        <f>IF(J7&lt;=K7,L7-J7,0)</f>
        <v/>
      </c>
      <c r="O7" s="7" t="n">
        <v>3</v>
      </c>
      <c r="P7" s="14">
        <f>J7*O7</f>
        <v/>
      </c>
      <c r="Q7" s="15">
        <f>IFERROR(J7/L7,0)</f>
        <v/>
      </c>
      <c r="R7" s="11">
        <f>IF(J7=0,"Agotado",IF(J7&lt;=K7,"Reponer",IF(J7&gt;=L7,"Por encima del máximo","Correcto")))</f>
        <v/>
      </c>
      <c r="S7" s="36" t="n">
        <v>46225</v>
      </c>
      <c r="T7" s="12" t="inlineStr">
        <is>
          <t>Agotado, comprar ya</t>
        </is>
      </c>
    </row>
    <row r="8">
      <c r="A8" s="2" t="inlineStr">
        <is>
          <t>ALM-007</t>
        </is>
      </c>
      <c r="B8" s="3" t="inlineStr">
        <is>
          <t>Azúcar blanco 1 kg</t>
        </is>
      </c>
      <c r="C8" s="2" t="inlineStr">
        <is>
          <t>Alimentación</t>
        </is>
      </c>
      <c r="D8" s="3" t="inlineStr">
        <is>
          <t>Distribuciones Iberia</t>
        </is>
      </c>
      <c r="E8" s="2" t="inlineStr">
        <is>
          <t>Bilbao</t>
        </is>
      </c>
      <c r="F8" s="2" t="inlineStr">
        <is>
          <t>Saco</t>
        </is>
      </c>
      <c r="G8" s="4" t="n">
        <v>90</v>
      </c>
      <c r="H8" s="4" t="n">
        <v>50</v>
      </c>
      <c r="I8" s="4" t="n">
        <v>60</v>
      </c>
      <c r="J8" s="5">
        <f>G8+H8-I8</f>
        <v/>
      </c>
      <c r="K8" s="6" t="n">
        <v>35</v>
      </c>
      <c r="L8" s="6" t="n">
        <v>140</v>
      </c>
      <c r="M8" s="5">
        <f>K8</f>
        <v/>
      </c>
      <c r="N8" s="5">
        <f>IF(J8&lt;=K8,L8-J8,0)</f>
        <v/>
      </c>
      <c r="O8" s="7" t="n">
        <v>1</v>
      </c>
      <c r="P8" s="8">
        <f>J8*O8</f>
        <v/>
      </c>
      <c r="Q8" s="9">
        <f>IFERROR(J8/L8,0)</f>
        <v/>
      </c>
      <c r="R8" s="2">
        <f>IF(J8=0,"Agotado",IF(J8&lt;=K8,"Reponer",IF(J8&gt;=L8,"Por encima del máximo","Correcto")))</f>
        <v/>
      </c>
      <c r="S8" s="35" t="n">
        <v>46227</v>
      </c>
      <c r="T8" s="3" t="inlineStr">
        <is>
          <t>Nivel adecuado</t>
        </is>
      </c>
    </row>
    <row r="9">
      <c r="A9" s="11" t="inlineStr">
        <is>
          <t>ALM-008</t>
        </is>
      </c>
      <c r="B9" s="12" t="inlineStr">
        <is>
          <t>Aceite de oliva virgen extra</t>
        </is>
      </c>
      <c r="C9" s="11" t="inlineStr">
        <is>
          <t>Alimentación</t>
        </is>
      </c>
      <c r="D9" s="12" t="inlineStr">
        <is>
          <t>Distribuciones Iberia</t>
        </is>
      </c>
      <c r="E9" s="11" t="inlineStr">
        <is>
          <t>Murcia</t>
        </is>
      </c>
      <c r="F9" s="11" t="inlineStr">
        <is>
          <t>Botella 5 l</t>
        </is>
      </c>
      <c r="G9" s="4" t="n">
        <v>50</v>
      </c>
      <c r="H9" s="4" t="n">
        <v>20</v>
      </c>
      <c r="I9" s="4" t="n">
        <v>25</v>
      </c>
      <c r="J9" s="13">
        <f>G9+H9-I9</f>
        <v/>
      </c>
      <c r="K9" s="6" t="n">
        <v>15</v>
      </c>
      <c r="L9" s="6" t="n">
        <v>60</v>
      </c>
      <c r="M9" s="13">
        <f>K9</f>
        <v/>
      </c>
      <c r="N9" s="13">
        <f>IF(J9&lt;=K9,L9-J9,0)</f>
        <v/>
      </c>
      <c r="O9" s="7" t="n">
        <v>28</v>
      </c>
      <c r="P9" s="14">
        <f>J9*O9</f>
        <v/>
      </c>
      <c r="Q9" s="15">
        <f>IFERROR(J9/L9,0)</f>
        <v/>
      </c>
      <c r="R9" s="11">
        <f>IF(J9=0,"Agotado",IF(J9&lt;=K9,"Reponer",IF(J9&gt;=L9,"Por encima del máximo","Correcto")))</f>
        <v/>
      </c>
      <c r="S9" s="36" t="n">
        <v>46228</v>
      </c>
      <c r="T9" s="12" t="inlineStr">
        <is>
          <t>Producto de alto valor</t>
        </is>
      </c>
    </row>
    <row r="10">
      <c r="A10" s="2" t="inlineStr">
        <is>
          <t>ALM-009</t>
        </is>
      </c>
      <c r="B10" s="3" t="inlineStr">
        <is>
          <t>Bolsas de basura 30 l</t>
        </is>
      </c>
      <c r="C10" s="2" t="inlineStr">
        <is>
          <t>Limpieza</t>
        </is>
      </c>
      <c r="D10" s="3" t="inlineStr">
        <is>
          <t>Makro España</t>
        </is>
      </c>
      <c r="E10" s="2" t="inlineStr">
        <is>
          <t>Alicante</t>
        </is>
      </c>
      <c r="F10" s="2" t="inlineStr">
        <is>
          <t>Rollo 20 uds</t>
        </is>
      </c>
      <c r="G10" s="4" t="n">
        <v>110</v>
      </c>
      <c r="H10" s="4" t="n">
        <v>0</v>
      </c>
      <c r="I10" s="4" t="n">
        <v>70</v>
      </c>
      <c r="J10" s="5">
        <f>G10+H10-I10</f>
        <v/>
      </c>
      <c r="K10" s="6" t="n">
        <v>45</v>
      </c>
      <c r="L10" s="6" t="n">
        <v>180</v>
      </c>
      <c r="M10" s="5">
        <f>K10</f>
        <v/>
      </c>
      <c r="N10" s="5">
        <f>IF(J10&lt;=K10,L10-J10,0)</f>
        <v/>
      </c>
      <c r="O10" s="7" t="n">
        <v>1</v>
      </c>
      <c r="P10" s="8">
        <f>J10*O10</f>
        <v/>
      </c>
      <c r="Q10" s="9">
        <f>IFERROR(J10/L10,0)</f>
        <v/>
      </c>
      <c r="R10" s="2">
        <f>IF(J10=0,"Agotado",IF(J10&lt;=K10,"Reponer",IF(J10&gt;=L10,"Por encima del máximo","Correcto")))</f>
        <v/>
      </c>
      <c r="S10" s="35" t="n">
        <v>46231</v>
      </c>
      <c r="T10" s="3" t="inlineStr">
        <is>
          <t>Sin novedad</t>
        </is>
      </c>
    </row>
    <row r="11">
      <c r="A11" s="11" t="inlineStr">
        <is>
          <t>ALM-010</t>
        </is>
      </c>
      <c r="B11" s="12" t="inlineStr">
        <is>
          <t>Papel térmico para TPV</t>
        </is>
      </c>
      <c r="C11" s="11" t="inlineStr">
        <is>
          <t>Oficina</t>
        </is>
      </c>
      <c r="D11" s="12" t="inlineStr">
        <is>
          <t>Papeles Mediterráneo</t>
        </is>
      </c>
      <c r="E11" s="11" t="inlineStr">
        <is>
          <t>Granada</t>
        </is>
      </c>
      <c r="F11" s="11" t="inlineStr">
        <is>
          <t>Caja 50 rollos</t>
        </is>
      </c>
      <c r="G11" s="4" t="n">
        <v>35</v>
      </c>
      <c r="H11" s="4" t="n">
        <v>25</v>
      </c>
      <c r="I11" s="4" t="n">
        <v>58</v>
      </c>
      <c r="J11" s="13">
        <f>G11+H11-I11</f>
        <v/>
      </c>
      <c r="K11" s="6" t="n">
        <v>20</v>
      </c>
      <c r="L11" s="6" t="n">
        <v>80</v>
      </c>
      <c r="M11" s="13">
        <f>K11</f>
        <v/>
      </c>
      <c r="N11" s="13">
        <f>IF(J11&lt;=K11,L11-J11,0)</f>
        <v/>
      </c>
      <c r="O11" s="7" t="n">
        <v>9</v>
      </c>
      <c r="P11" s="14">
        <f>J11*O11</f>
        <v/>
      </c>
      <c r="Q11" s="15">
        <f>IFERROR(J11/L11,0)</f>
        <v/>
      </c>
      <c r="R11" s="11">
        <f>IF(J11=0,"Agotado",IF(J11&lt;=K11,"Reponer",IF(J11&gt;=L11,"Por encima del máximo","Correcto")))</f>
        <v/>
      </c>
      <c r="S11" s="36" t="n">
        <v>46234</v>
      </c>
      <c r="T11" s="12" t="inlineStr">
        <is>
          <t>Imprescindible para caja</t>
        </is>
      </c>
    </row>
    <row r="12">
      <c r="A12" s="17" t="inlineStr">
        <is>
          <t>TOTALES</t>
        </is>
      </c>
      <c r="B12" s="17" t="n"/>
      <c r="C12" s="17" t="n"/>
      <c r="D12" s="17" t="n"/>
      <c r="E12" s="17" t="n"/>
      <c r="F12" s="17" t="n"/>
      <c r="G12" s="17" t="n"/>
      <c r="H12" s="17" t="n"/>
      <c r="I12" s="17" t="n"/>
      <c r="J12" s="18">
        <f>SUM(J2:J11)</f>
        <v/>
      </c>
      <c r="K12" s="17" t="n"/>
      <c r="L12" s="17" t="n"/>
      <c r="M12" s="17" t="n"/>
      <c r="N12" s="18">
        <f>SUM(N2:N11)</f>
        <v/>
      </c>
      <c r="O12" s="17" t="n"/>
      <c r="P12" s="19">
        <f>SUM(P2:P11)</f>
        <v/>
      </c>
      <c r="Q12" s="20">
        <f>AVERAGE(Q2:Q11)</f>
        <v/>
      </c>
      <c r="R12" s="17" t="n"/>
      <c r="S12" s="17" t="n"/>
      <c r="T12" s="17" t="n"/>
    </row>
  </sheetData>
  <autoFilter ref="A1:T11"/>
  <conditionalFormatting sqref="R2:R11">
    <cfRule type="expression" priority="1" dxfId="0" stopIfTrue="1">
      <formula>$R2="Agotado"</formula>
    </cfRule>
    <cfRule type="expression" priority="2" dxfId="0" stopIfTrue="1">
      <formula>$R2="Reponer"</formula>
    </cfRule>
    <cfRule type="expression" priority="3" dxfId="1" stopIfTrue="1">
      <formula>$R2="Correcto"</formula>
    </cfRule>
  </conditionalFormatting>
  <conditionalFormatting sqref="J2:J11">
    <cfRule type="expression" priority="4" dxfId="0" stopIfTrue="1">
      <formula>$J2&lt;=$K2</formula>
    </cfRule>
  </conditionalFormatting>
  <conditionalFormatting sqref="Q2:Q11">
    <cfRule type="expression" priority="5" dxfId="2" stopIfTrue="1">
      <formula>$Q2&gt;1</formula>
    </cfRule>
  </conditionalFormatting>
  <conditionalFormatting sqref="N2:N11">
    <cfRule type="expression" priority="6" dxfId="2" stopIfTrue="1">
      <formula>$N2&gt;0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20" customWidth="1" min="4" max="4"/>
  </cols>
  <sheetData>
    <row r="1">
      <c r="A1" s="21" t="inlineStr">
        <is>
          <t>Panel de control de inventario</t>
        </is>
      </c>
    </row>
    <row r="2"/>
    <row r="3">
      <c r="A3" s="22" t="inlineStr">
        <is>
          <t>Indicadores principales</t>
        </is>
      </c>
      <c r="B3" s="23" t="n"/>
      <c r="C3" s="23" t="n"/>
      <c r="D3" s="23" t="n"/>
    </row>
    <row r="4">
      <c r="A4" s="3" t="inlineStr">
        <is>
          <t>Total de referencias</t>
        </is>
      </c>
      <c r="B4" s="24">
        <f>COUNTA(Inventario!A2:A11)</f>
        <v/>
      </c>
    </row>
    <row r="5">
      <c r="A5" s="12" t="inlineStr">
        <is>
          <t>Referencias a reponer</t>
        </is>
      </c>
      <c r="B5" s="25">
        <f>COUNTIF(Inventario!R2:R11,"Reponer")</f>
        <v/>
      </c>
    </row>
    <row r="6">
      <c r="A6" s="3" t="inlineStr">
        <is>
          <t>Productos agotados</t>
        </is>
      </c>
      <c r="B6" s="24">
        <f>COUNTIF(Inventario!R2:R11,"Agotado")</f>
        <v/>
      </c>
    </row>
    <row r="7">
      <c r="A7" s="12" t="inlineStr">
        <is>
          <t>Unidades en stock</t>
        </is>
      </c>
      <c r="B7" s="26">
        <f>SUM(Inventario!J2:J11)</f>
        <v/>
      </c>
    </row>
    <row r="8">
      <c r="A8" s="3" t="inlineStr">
        <is>
          <t>Unidades pendientes de compra</t>
        </is>
      </c>
      <c r="B8" s="27">
        <f>SUM(Inventario!N2:N11)</f>
        <v/>
      </c>
    </row>
    <row r="9">
      <c r="A9" s="12" t="inlineStr">
        <is>
          <t>Valor total del inventario</t>
        </is>
      </c>
      <c r="B9" s="28">
        <f>SUM(Inventario!P2:P11)</f>
        <v/>
      </c>
    </row>
    <row r="10">
      <c r="A10" s="3" t="inlineStr">
        <is>
          <t>Cobertura media</t>
        </is>
      </c>
      <c r="B10" s="29">
        <f>AVERAGE(Inventario!Q2:Q11)</f>
        <v/>
      </c>
    </row>
    <row r="11">
      <c r="A11" s="12" t="inlineStr">
        <is>
          <t>% referencias en situación correcta</t>
        </is>
      </c>
      <c r="B11" s="30">
        <f>IFERROR(COUNTIF(Inventario!R2:R11,"Correcto")/COUNTA(Inventario!A2:A11),0)</f>
        <v/>
      </c>
    </row>
    <row r="12"/>
    <row r="13"/>
    <row r="14">
      <c r="A14" s="22" t="inlineStr">
        <is>
          <t>Resumen por categoría</t>
        </is>
      </c>
      <c r="B14" s="23" t="n"/>
      <c r="C14" s="23" t="n"/>
      <c r="D14" s="23" t="n"/>
    </row>
    <row r="15">
      <c r="A15" s="1" t="inlineStr">
        <is>
          <t>Categoría</t>
        </is>
      </c>
      <c r="B15" s="1" t="inlineStr">
        <is>
          <t>Nº de referencias</t>
        </is>
      </c>
      <c r="C15" s="1" t="inlineStr">
        <is>
          <t>Valor de existencias</t>
        </is>
      </c>
    </row>
    <row r="16">
      <c r="A16" s="31" t="inlineStr">
        <is>
          <t>Alimentación</t>
        </is>
      </c>
      <c r="B16" s="2">
        <f>COUNTIF(Inventario!C2:C11,A16)</f>
        <v/>
      </c>
      <c r="C16" s="8">
        <f>SUMIF(Inventario!C2:C11,A16,Inventario!P2:P11)</f>
        <v/>
      </c>
    </row>
    <row r="17">
      <c r="A17" s="32" t="inlineStr">
        <is>
          <t>Bebidas</t>
        </is>
      </c>
      <c r="B17" s="11">
        <f>COUNTIF(Inventario!C2:C11,A17)</f>
        <v/>
      </c>
      <c r="C17" s="14">
        <f>SUMIF(Inventario!C2:C11,A17,Inventario!P2:P11)</f>
        <v/>
      </c>
    </row>
    <row r="18">
      <c r="A18" s="31" t="inlineStr">
        <is>
          <t>Desechables</t>
        </is>
      </c>
      <c r="B18" s="2">
        <f>COUNTIF(Inventario!C2:C11,A18)</f>
        <v/>
      </c>
      <c r="C18" s="8">
        <f>SUMIF(Inventario!C2:C11,A18,Inventario!P2:P11)</f>
        <v/>
      </c>
    </row>
    <row r="19">
      <c r="A19" s="32" t="inlineStr">
        <is>
          <t>Limpieza</t>
        </is>
      </c>
      <c r="B19" s="11">
        <f>COUNTIF(Inventario!C2:C11,A19)</f>
        <v/>
      </c>
      <c r="C19" s="14">
        <f>SUMIF(Inventario!C2:C11,A19,Inventario!P2:P11)</f>
        <v/>
      </c>
    </row>
    <row r="20">
      <c r="A20" s="31" t="inlineStr">
        <is>
          <t>Oficina</t>
        </is>
      </c>
      <c r="B20" s="2">
        <f>COUNTIF(Inventario!C2:C11,A20)</f>
        <v/>
      </c>
      <c r="C20" s="8">
        <f>SUMIF(Inventario!C2:C11,A20,Inventario!P2:P11)</f>
        <v/>
      </c>
    </row>
    <row r="21"/>
    <row r="22"/>
    <row r="23">
      <c r="A23" s="1" t="inlineStr">
        <is>
          <t>Estado</t>
        </is>
      </c>
      <c r="B23" s="1" t="inlineStr">
        <is>
          <t>Referencias</t>
        </is>
      </c>
    </row>
    <row r="24">
      <c r="A24" s="32" t="inlineStr">
        <is>
          <t>Agotado</t>
        </is>
      </c>
      <c r="B24" s="11">
        <f>COUNTIF(Inventario!R2:R11,A24)</f>
        <v/>
      </c>
    </row>
    <row r="25">
      <c r="A25" s="32" t="inlineStr">
        <is>
          <t>Reponer</t>
        </is>
      </c>
      <c r="B25" s="11">
        <f>COUNTIF(Inventario!R2:R11,A25)</f>
        <v/>
      </c>
    </row>
    <row r="26">
      <c r="A26" s="32" t="inlineStr">
        <is>
          <t>Correcto</t>
        </is>
      </c>
      <c r="B26" s="11">
        <f>COUNTIF(Inventario!R2:R11,A26)</f>
        <v/>
      </c>
    </row>
    <row r="27">
      <c r="A27" s="32" t="inlineStr">
        <is>
          <t>Por encima del máximo</t>
        </is>
      </c>
      <c r="B27" s="11">
        <f>COUNTIF(Inventario!R2:R11,A27)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3" t="inlineStr">
        <is>
          <t>Control de existencias mínimas y máximas</t>
        </is>
      </c>
    </row>
    <row r="2">
      <c r="A2" s="34" t="inlineStr"/>
    </row>
    <row r="3">
      <c r="A3" s="33" t="inlineStr">
        <is>
          <t>OBJETIVO DEL LIBRO</t>
        </is>
      </c>
    </row>
    <row r="4">
      <c r="A4" s="34" t="inlineStr">
        <is>
          <t>Este libro permite a una pyme controlar el stock actual, los niveles mínimo y máximo, las necesidades de reposición y el valor económico del inventario de almacén.</t>
        </is>
      </c>
    </row>
    <row r="5">
      <c r="A5" s="34" t="inlineStr"/>
    </row>
    <row r="6">
      <c r="A6" s="33" t="inlineStr">
        <is>
          <t>HOJAS DEL LIBRO</t>
        </is>
      </c>
    </row>
    <row r="7">
      <c r="A7" s="34" t="inlineStr">
        <is>
          <t>• Inventario: tabla principal con los productos, movimientos, niveles de stock y estado de cada referencia.</t>
        </is>
      </c>
    </row>
    <row r="8">
      <c r="A8" s="34" t="inlineStr">
        <is>
          <t>• Resumen: panel ejecutivo con indicadores clave, resumen por categoría y gráficos de seguimiento.</t>
        </is>
      </c>
    </row>
    <row r="9">
      <c r="A9" s="34" t="inlineStr"/>
    </row>
    <row r="10">
      <c r="A10" s="33" t="inlineStr">
        <is>
          <t>CAMPOS DE ENTRADA (fondo amarillo, editables)</t>
        </is>
      </c>
    </row>
    <row r="11">
      <c r="A11" s="34" t="inlineStr">
        <is>
          <t>• Stock inicial, Entradas y Salidas: movimientos de unidades del periodo.</t>
        </is>
      </c>
    </row>
    <row r="12">
      <c r="A12" s="34" t="inlineStr">
        <is>
          <t>• Stock mínimo y Stock máximo: niveles definidos por la empresa para cada referencia.</t>
        </is>
      </c>
    </row>
    <row r="13">
      <c r="A13" s="34" t="inlineStr">
        <is>
          <t>• Coste unitario (€): precio de coste por unidad, utilizado para valorar las existencias.</t>
        </is>
      </c>
    </row>
    <row r="14">
      <c r="A14" s="34" t="inlineStr"/>
    </row>
    <row r="15">
      <c r="A15" s="33" t="inlineStr">
        <is>
          <t>COLUMNAS CALCULADAS (no modificar)</t>
        </is>
      </c>
    </row>
    <row r="16">
      <c r="A16" s="34" t="inlineStr">
        <is>
          <t>• Stock actual = Stock inicial + Entradas − Salidas.</t>
        </is>
      </c>
    </row>
    <row r="17">
      <c r="A17" s="34" t="inlineStr">
        <is>
          <t>• Punto de pedido: coincide con el stock mínimo.</t>
        </is>
      </c>
    </row>
    <row r="18">
      <c r="A18" s="34" t="inlineStr">
        <is>
          <t>• Cantidad a pedir: unidades necesarias para volver al stock máximo cuando el actual está en o por debajo del punto de pedido.</t>
        </is>
      </c>
    </row>
    <row r="19">
      <c r="A19" s="34" t="inlineStr">
        <is>
          <t>• Valor existencias (€) = Stock actual × Coste unitario.</t>
        </is>
      </c>
    </row>
    <row r="20">
      <c r="A20" s="34" t="inlineStr">
        <is>
          <t>• Cobertura (%) = Stock actual ÷ Stock máximo.</t>
        </is>
      </c>
    </row>
    <row r="21">
      <c r="A21" s="34" t="inlineStr">
        <is>
          <t>• Estado: Agotado / Reponer / Correcto / Por encima del máximo, según el nivel de stock.</t>
        </is>
      </c>
    </row>
    <row r="22">
      <c r="A22" s="34" t="inlineStr"/>
    </row>
    <row r="23">
      <c r="A23" s="33" t="inlineStr">
        <is>
          <t>PROCEDIMIENTO DE USO</t>
        </is>
      </c>
    </row>
    <row r="24">
      <c r="A24" s="34" t="inlineStr">
        <is>
          <t>1. Actualizar las entradas y salidas de cada producto.</t>
        </is>
      </c>
    </row>
    <row r="25">
      <c r="A25" s="34" t="inlineStr">
        <is>
          <t>2. Revisar el stock actual y la columna Estado.</t>
        </is>
      </c>
    </row>
    <row r="26">
      <c r="A26" s="34" t="inlineStr">
        <is>
          <t>3. Filtrar los productos con estado «Agotado» o «Reponer» mediante los filtros automáticos.</t>
        </is>
      </c>
    </row>
    <row r="27">
      <c r="A27" s="34" t="inlineStr">
        <is>
          <t>4. Utilizar la columna «Cantidad a pedir» para preparar los pedidos a proveedores.</t>
        </is>
      </c>
    </row>
    <row r="28">
      <c r="A28" s="34" t="inlineStr">
        <is>
          <t>5. Revisar periódicamente el valor total del inventario en la hoja Resumen.</t>
        </is>
      </c>
    </row>
    <row r="29">
      <c r="A29" s="34" t="inlineStr"/>
    </row>
    <row r="30">
      <c r="A30" s="33" t="inlineStr">
        <is>
          <t>SIGNIFICADO DE LOS COLORES</t>
        </is>
      </c>
    </row>
    <row r="31">
      <c r="A31" s="34" t="inlineStr">
        <is>
          <t>• Amarillo: celda de entrada manual.</t>
        </is>
      </c>
    </row>
    <row r="32">
      <c r="A32" s="34" t="inlineStr">
        <is>
          <t>• Rojo: alerta (producto agotado o por debajo del mínimo).</t>
        </is>
      </c>
    </row>
    <row r="33">
      <c r="A33" s="34" t="inlineStr">
        <is>
          <t>• Verde: situación correcta.</t>
        </is>
      </c>
    </row>
    <row r="34">
      <c r="A34" s="34" t="inlineStr">
        <is>
          <t>• Amarillo en «Cantidad a pedir»: referencia con compra pendiente.</t>
        </is>
      </c>
    </row>
    <row r="35">
      <c r="A35" s="34" t="inlineStr"/>
    </row>
    <row r="36">
      <c r="A36" s="33" t="inlineStr">
        <is>
          <t>RECOMENDACIONES</t>
        </is>
      </c>
    </row>
    <row r="37">
      <c r="A37" s="34" t="inlineStr">
        <is>
          <t>Revisar los niveles mínimos y máximos en función de las ventas, el plazo de entrega del proveedor y la frecuencia de reposición.</t>
        </is>
      </c>
    </row>
    <row r="38">
      <c r="A38" s="34" t="inlineStr"/>
    </row>
    <row r="39">
      <c r="A39" s="33" t="inlineStr">
        <is>
          <t>NOTA DE CONTROL INTERNO</t>
        </is>
      </c>
    </row>
    <row r="40">
      <c r="A40" s="34" t="inlineStr">
        <is>
          <t>Este libro no sustituye la gestión contable ni los registros fiscales de la empresa, pero facilita la planificación de compras y el seguimiento del almacén.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2026-08-01T13:33:42Z</dcterms:created>
  <dcterms:modified xmlns:dcterms="http://purl.org/dc/terms/" xmlns:xsi="http://www.w3.org/2001/XMLSchema-instance" xsi:type="dcterms:W3CDTF">2026-08-01T13:33:42Z</dcterms:modified>
</cp:coreProperties>
</file>