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_Merma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&quot; €&quot;"/>
    <numFmt numFmtId="166" formatCode="0,00%"/>
  </numFmts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sz val="10"/>
    </font>
    <font>
      <b val="1"/>
      <sz val="10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3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0" fontId="2" fillId="5" borderId="1" pivotButton="0" quotePrefix="0" xfId="0"/>
    <xf numFmtId="0" fontId="4" fillId="4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3" fontId="3" fillId="0" borderId="1" applyAlignment="1" pivotButton="0" quotePrefix="0" xfId="0">
      <alignment horizontal="right" vertical="center"/>
    </xf>
    <xf numFmtId="3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2" fillId="5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top"/>
    </xf>
    <xf numFmtId="0" fontId="3" fillId="4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center" vertical="top"/>
    </xf>
    <xf numFmtId="0" fontId="3" fillId="0" borderId="1" applyAlignment="1" pivotButton="0" quotePrefix="0" xfId="0">
      <alignment horizontal="left" vertical="top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b val="1"/>
        <color rgb="00DC2626"/>
      </font>
    </dxf>
    <dxf>
      <font>
        <b val="1"/>
        <color rgb="0016A34A"/>
      </font>
    </dxf>
    <dxf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de pérdida (€) por tipo de incidencia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'Resumen'!D13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'Resumen'!$A$14:$A$18</f>
            </numRef>
          </cat>
          <val>
            <numRef>
              <f>'Resumen'!$D$14:$D$18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Tipo de incidencia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Pérdida (€)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incidencias por tipo</a:t>
            </a:r>
          </a:p>
        </rich>
      </tx>
    </title>
    <plotArea>
      <pieChart>
        <varyColors val="1"/>
        <ser>
          <idx val="0"/>
          <order val="0"/>
          <tx>
            <strRef>
              <f>'Resumen'!B13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'Resumen'!$A$14:$A$18</f>
            </numRef>
          </cat>
          <val>
            <numRef>
              <f>'Resumen'!$B$14:$B$18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mensual de las pérdidas 2026</a:t>
            </a:r>
          </a:p>
        </rich>
      </tx>
    </title>
    <plotArea>
      <lineChart>
        <grouping val="standard"/>
        <ser>
          <idx val="0"/>
          <order val="0"/>
          <tx>
            <strRef>
              <f>'Resumen'!B21</f>
            </strRef>
          </tx>
          <spPr>
            <a:ln xmlns:a="http://schemas.openxmlformats.org/drawingml/2006/main" w="25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'Resumen'!$A$22:$A$28</f>
            </numRef>
          </cat>
          <val>
            <numRef>
              <f>'Resumen'!$B$22:$B$28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Pérdida (€)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30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30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47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6" customWidth="1" min="3" max="3"/>
    <col width="12" customWidth="1" min="4" max="4"/>
    <col width="12" customWidth="1" min="5" max="5"/>
    <col width="10" customWidth="1" min="6" max="6"/>
    <col width="30" customWidth="1" min="7" max="7"/>
    <col width="18" customWidth="1" min="8" max="8"/>
    <col width="18" customWidth="1" min="9" max="9"/>
    <col width="12" customWidth="1" min="10" max="10"/>
    <col width="13" customWidth="1" min="11" max="11"/>
    <col width="14" customWidth="1" min="12" max="12"/>
    <col width="26" customWidth="1" min="13" max="13"/>
    <col width="26" customWidth="1" min="14" max="14"/>
    <col width="12" customWidth="1" min="15" max="15"/>
    <col width="30" customWidth="1" min="16" max="16"/>
    <col width="12" customWidth="1" min="17" max="17"/>
    <col width="11" customWidth="1" min="18" max="18"/>
    <col width="34" customWidth="1" min="19" max="19"/>
  </cols>
  <sheetData>
    <row r="1" ht="28" customHeight="1">
      <c r="A1" s="1" t="inlineStr">
        <is>
          <t>CONTROL DE MERMAS Y ROTURAS DE ALMACÉN — REGISTRO DE INCIDENCIAS 2026</t>
        </is>
      </c>
    </row>
    <row r="2" ht="32" customHeight="1">
      <c r="A2" s="2" t="inlineStr">
        <is>
          <t>ID incidencia</t>
        </is>
      </c>
      <c r="B2" s="2" t="inlineStr">
        <is>
          <t>Fecha</t>
        </is>
      </c>
      <c r="C2" s="2" t="inlineStr">
        <is>
          <t>Almacén</t>
        </is>
      </c>
      <c r="D2" s="2" t="inlineStr">
        <is>
          <t>Ciudad</t>
        </is>
      </c>
      <c r="E2" s="2" t="inlineStr">
        <is>
          <t>Responsable</t>
        </is>
      </c>
      <c r="F2" s="2" t="inlineStr">
        <is>
          <t>SKU</t>
        </is>
      </c>
      <c r="G2" s="2" t="inlineStr">
        <is>
          <t>Producto</t>
        </is>
      </c>
      <c r="H2" s="2" t="inlineStr">
        <is>
          <t>Categoría</t>
        </is>
      </c>
      <c r="I2" s="2" t="inlineStr">
        <is>
          <t>Tipo incidencia</t>
        </is>
      </c>
      <c r="J2" s="2" t="inlineStr">
        <is>
          <t>Unidades afectadas</t>
        </is>
      </c>
      <c r="K2" s="2" t="inlineStr">
        <is>
          <t>Coste unitario (€)</t>
        </is>
      </c>
      <c r="L2" s="2" t="inlineStr">
        <is>
          <t>Valor pérdida (€)</t>
        </is>
      </c>
      <c r="M2" s="2" t="inlineStr">
        <is>
          <t>Causa</t>
        </is>
      </c>
      <c r="N2" s="2" t="inlineStr">
        <is>
          <t>Proveedor</t>
        </is>
      </c>
      <c r="O2" s="2" t="inlineStr">
        <is>
          <t>Estado</t>
        </is>
      </c>
      <c r="P2" s="2" t="inlineStr">
        <is>
          <t>Acción correctiva</t>
        </is>
      </c>
      <c r="Q2" s="2" t="inlineStr">
        <is>
          <t>Stock disponible</t>
        </is>
      </c>
      <c r="R2" s="2" t="inlineStr">
        <is>
          <t>% sobre stock</t>
        </is>
      </c>
      <c r="S2" s="2" t="inlineStr">
        <is>
          <t>Observaciones</t>
        </is>
      </c>
    </row>
    <row r="3">
      <c r="A3" s="3" t="inlineStr">
        <is>
          <t>INC-2026-001</t>
        </is>
      </c>
      <c r="B3" s="27" t="n">
        <v>46034</v>
      </c>
      <c r="C3" s="5" t="inlineStr">
        <is>
          <t>Almacén Central</t>
        </is>
      </c>
      <c r="D3" s="5" t="inlineStr">
        <is>
          <t>Madrid</t>
        </is>
      </c>
      <c r="E3" s="5" t="inlineStr">
        <is>
          <t>Lucía</t>
        </is>
      </c>
      <c r="F3" s="3" t="inlineStr">
        <is>
          <t>SKU-001</t>
        </is>
      </c>
      <c r="G3" s="5" t="inlineStr">
        <is>
          <t>Aceite de oliva virgen extra 1L</t>
        </is>
      </c>
      <c r="H3" s="5" t="inlineStr">
        <is>
          <t>Alimentación</t>
        </is>
      </c>
      <c r="I3" s="3" t="inlineStr">
        <is>
          <t>Rotura</t>
        </is>
      </c>
      <c r="J3" s="6" t="n">
        <v>24</v>
      </c>
      <c r="K3" s="28" t="n">
        <v>6.8</v>
      </c>
      <c r="L3" s="29">
        <f>IFERROR(J3*K3,0)</f>
        <v/>
      </c>
      <c r="M3" s="5" t="inlineStr">
        <is>
          <t>Manipulación incorrecta</t>
        </is>
      </c>
      <c r="N3" s="5" t="inlineStr">
        <is>
          <t>Olivares del Sur S.A.</t>
        </is>
      </c>
      <c r="O3" s="3" t="inlineStr">
        <is>
          <t>Cerrada</t>
        </is>
      </c>
      <c r="P3" s="5" t="inlineStr">
        <is>
          <t>Refuerzo de formación en manipulación</t>
        </is>
      </c>
      <c r="Q3" s="6" t="n">
        <v>1200</v>
      </c>
      <c r="R3" s="30">
        <f>IFERROR(J3/Q3,0)</f>
        <v/>
      </c>
      <c r="S3" s="5" t="inlineStr">
        <is>
          <t>Cajas aplastadas en el muelle de descarga</t>
        </is>
      </c>
    </row>
    <row r="4">
      <c r="A4" s="3" t="inlineStr">
        <is>
          <t>INC-2026-002</t>
        </is>
      </c>
      <c r="B4" s="27" t="n">
        <v>46050</v>
      </c>
      <c r="C4" s="5" t="inlineStr">
        <is>
          <t>Almacén Norte</t>
        </is>
      </c>
      <c r="D4" s="5" t="inlineStr">
        <is>
          <t>Barcelona</t>
        </is>
      </c>
      <c r="E4" s="5" t="inlineStr">
        <is>
          <t>Martín</t>
        </is>
      </c>
      <c r="F4" s="3" t="inlineStr">
        <is>
          <t>SKU-014</t>
        </is>
      </c>
      <c r="G4" s="5" t="inlineStr">
        <is>
          <t>Yogur natural pack 4</t>
        </is>
      </c>
      <c r="H4" s="5" t="inlineStr">
        <is>
          <t>Lácteos</t>
        </is>
      </c>
      <c r="I4" s="3" t="inlineStr">
        <is>
          <t>Caducidad</t>
        </is>
      </c>
      <c r="J4" s="6" t="n">
        <v>150</v>
      </c>
      <c r="K4" s="28" t="n">
        <v>1.1</v>
      </c>
      <c r="L4" s="31">
        <f>IFERROR(J4*K4,0)</f>
        <v/>
      </c>
      <c r="M4" s="5" t="inlineStr">
        <is>
          <t>Caducidad</t>
        </is>
      </c>
      <c r="N4" s="5" t="inlineStr">
        <is>
          <t>Lácteos Ibérica S.L.</t>
        </is>
      </c>
      <c r="O4" s="3" t="inlineStr">
        <is>
          <t>Cerrada</t>
        </is>
      </c>
      <c r="P4" s="5" t="inlineStr">
        <is>
          <t>Ajuste de pedidos y rotación FEFO</t>
        </is>
      </c>
      <c r="Q4" s="6" t="n">
        <v>3000</v>
      </c>
      <c r="R4" s="32">
        <f>IFERROR(J4/Q4,0)</f>
        <v/>
      </c>
      <c r="S4" s="5" t="inlineStr">
        <is>
          <t>Exceso de stock por sobrecompra</t>
        </is>
      </c>
    </row>
    <row r="5">
      <c r="A5" s="3" t="inlineStr">
        <is>
          <t>INC-2026-003</t>
        </is>
      </c>
      <c r="B5" s="27" t="n">
        <v>46062</v>
      </c>
      <c r="C5" s="5" t="inlineStr">
        <is>
          <t>Almacén Levante</t>
        </is>
      </c>
      <c r="D5" s="5" t="inlineStr">
        <is>
          <t>Valencia</t>
        </is>
      </c>
      <c r="E5" s="5" t="inlineStr">
        <is>
          <t>Sofía</t>
        </is>
      </c>
      <c r="F5" s="3" t="inlineStr">
        <is>
          <t>SKU-021</t>
        </is>
      </c>
      <c r="G5" s="5" t="inlineStr">
        <is>
          <t>Atún en aceite pack 3</t>
        </is>
      </c>
      <c r="H5" s="5" t="inlineStr">
        <is>
          <t>Conservas</t>
        </is>
      </c>
      <c r="I5" s="3" t="inlineStr">
        <is>
          <t>Merma</t>
        </is>
      </c>
      <c r="J5" s="6" t="n">
        <v>40</v>
      </c>
      <c r="K5" s="28" t="n">
        <v>3.5</v>
      </c>
      <c r="L5" s="29">
        <f>IFERROR(J5*K5,0)</f>
        <v/>
      </c>
      <c r="M5" s="5" t="inlineStr">
        <is>
          <t>Embalaje defectuoso</t>
        </is>
      </c>
      <c r="N5" s="5" t="inlineStr">
        <is>
          <t>Conservas del Mediterráneo S.A.</t>
        </is>
      </c>
      <c r="O5" s="3" t="inlineStr">
        <is>
          <t>Revisada</t>
        </is>
      </c>
      <c r="P5" s="5" t="inlineStr">
        <is>
          <t>Reclamación formal al proveedor</t>
        </is>
      </c>
      <c r="Q5" s="6" t="n">
        <v>2500</v>
      </c>
      <c r="R5" s="30">
        <f>IFERROR(J5/Q5,0)</f>
        <v/>
      </c>
      <c r="S5" s="5" t="inlineStr">
        <is>
          <t>Latas abolladas a la recepción</t>
        </is>
      </c>
    </row>
    <row r="6">
      <c r="A6" s="3" t="inlineStr">
        <is>
          <t>INC-2026-004</t>
        </is>
      </c>
      <c r="B6" s="27" t="n">
        <v>46074</v>
      </c>
      <c r="C6" s="5" t="inlineStr">
        <is>
          <t>Almacén Sur</t>
        </is>
      </c>
      <c r="D6" s="5" t="inlineStr">
        <is>
          <t>Sevilla</t>
        </is>
      </c>
      <c r="E6" s="5" t="inlineStr">
        <is>
          <t>Hugo</t>
        </is>
      </c>
      <c r="F6" s="3" t="inlineStr">
        <is>
          <t>SKU-032</t>
        </is>
      </c>
      <c r="G6" s="5" t="inlineStr">
        <is>
          <t>Refresco de naranja 2L</t>
        </is>
      </c>
      <c r="H6" s="5" t="inlineStr">
        <is>
          <t>Bebidas</t>
        </is>
      </c>
      <c r="I6" s="3" t="inlineStr">
        <is>
          <t>Rotura</t>
        </is>
      </c>
      <c r="J6" s="6" t="n">
        <v>60</v>
      </c>
      <c r="K6" s="28" t="n">
        <v>1.2</v>
      </c>
      <c r="L6" s="31">
        <f>IFERROR(J6*K6,0)</f>
        <v/>
      </c>
      <c r="M6" s="5" t="inlineStr">
        <is>
          <t>Transporte</t>
        </is>
      </c>
      <c r="N6" s="5" t="inlineStr">
        <is>
          <t>Bebidas Andaluzas S.A.</t>
        </is>
      </c>
      <c r="O6" s="3" t="inlineStr">
        <is>
          <t>Pendiente</t>
        </is>
      </c>
      <c r="P6" s="5" t="inlineStr">
        <is>
          <t>Revisión del paletizado y filmado</t>
        </is>
      </c>
      <c r="Q6" s="6" t="n">
        <v>4000</v>
      </c>
      <c r="R6" s="32">
        <f>IFERROR(J6/Q6,0)</f>
        <v/>
      </c>
      <c r="S6" s="5" t="inlineStr">
        <is>
          <t>Botellas rotas en el camión de reparto</t>
        </is>
      </c>
    </row>
    <row r="7">
      <c r="A7" s="3" t="inlineStr">
        <is>
          <t>INC-2026-005</t>
        </is>
      </c>
      <c r="B7" s="27" t="n">
        <v>46096</v>
      </c>
      <c r="C7" s="5" t="inlineStr">
        <is>
          <t>Almacén Aragón</t>
        </is>
      </c>
      <c r="D7" s="5" t="inlineStr">
        <is>
          <t>Zaragoza</t>
        </is>
      </c>
      <c r="E7" s="5" t="inlineStr">
        <is>
          <t>Marta</t>
        </is>
      </c>
      <c r="F7" s="3" t="inlineStr">
        <is>
          <t>SKU-045</t>
        </is>
      </c>
      <c r="G7" s="5" t="inlineStr">
        <is>
          <t>Naranjas malla 5 kg</t>
        </is>
      </c>
      <c r="H7" s="5" t="inlineStr">
        <is>
          <t>Fruta fresca</t>
        </is>
      </c>
      <c r="I7" s="3" t="inlineStr">
        <is>
          <t>Merma</t>
        </is>
      </c>
      <c r="J7" s="6" t="n">
        <v>35</v>
      </c>
      <c r="K7" s="28" t="n">
        <v>4.25</v>
      </c>
      <c r="L7" s="29">
        <f>IFERROR(J7*K7,0)</f>
        <v/>
      </c>
      <c r="M7" s="5" t="inlineStr">
        <is>
          <t>Cadena de frío interrumpida</t>
        </is>
      </c>
      <c r="N7" s="5" t="inlineStr">
        <is>
          <t>Frutas del Ebro S.Coop.</t>
        </is>
      </c>
      <c r="O7" s="3" t="inlineStr">
        <is>
          <t>Cerrada</t>
        </is>
      </c>
      <c r="P7" s="5" t="inlineStr">
        <is>
          <t>Control de temperatura en cámaras</t>
        </is>
      </c>
      <c r="Q7" s="6" t="n">
        <v>800</v>
      </c>
      <c r="R7" s="30">
        <f>IFERROR(J7/Q7,0)</f>
        <v/>
      </c>
      <c r="S7" s="5" t="inlineStr">
        <is>
          <t>Fruta deteriorada por fallo de refrigeración</t>
        </is>
      </c>
    </row>
    <row r="8">
      <c r="A8" s="3" t="inlineStr">
        <is>
          <t>INC-2026-006</t>
        </is>
      </c>
      <c r="B8" s="27" t="n">
        <v>46114</v>
      </c>
      <c r="C8" s="5" t="inlineStr">
        <is>
          <t>Almacén Costa</t>
        </is>
      </c>
      <c r="D8" s="5" t="inlineStr">
        <is>
          <t>Málaga</t>
        </is>
      </c>
      <c r="E8" s="5" t="inlineStr">
        <is>
          <t>Pablo</t>
        </is>
      </c>
      <c r="F8" s="3" t="inlineStr">
        <is>
          <t>SKU-058</t>
        </is>
      </c>
      <c r="G8" s="5" t="inlineStr">
        <is>
          <t>Detergente líquido 3L</t>
        </is>
      </c>
      <c r="H8" s="5" t="inlineStr">
        <is>
          <t>Limpieza</t>
        </is>
      </c>
      <c r="I8" s="3" t="inlineStr">
        <is>
          <t>Rotura</t>
        </is>
      </c>
      <c r="J8" s="6" t="n">
        <v>48</v>
      </c>
      <c r="K8" s="28" t="n">
        <v>5.6</v>
      </c>
      <c r="L8" s="31">
        <f>IFERROR(J8*K8,0)</f>
        <v/>
      </c>
      <c r="M8" s="5" t="inlineStr">
        <is>
          <t>Manipulación incorrecta</t>
        </is>
      </c>
      <c r="N8" s="5" t="inlineStr">
        <is>
          <t>Química Limpia S.L.</t>
        </is>
      </c>
      <c r="O8" s="3" t="inlineStr">
        <is>
          <t>Revisada</t>
        </is>
      </c>
      <c r="P8" s="5" t="inlineStr">
        <is>
          <t>Nuevo protocolo de apilado</t>
        </is>
      </c>
      <c r="Q8" s="6" t="n">
        <v>1500</v>
      </c>
      <c r="R8" s="32">
        <f>IFERROR(J8/Q8,0)</f>
        <v/>
      </c>
      <c r="S8" s="5" t="inlineStr">
        <is>
          <t>Bidones perforados por la carretilla</t>
        </is>
      </c>
    </row>
    <row r="9">
      <c r="A9" s="3" t="inlineStr">
        <is>
          <t>INC-2026-007</t>
        </is>
      </c>
      <c r="B9" s="27" t="n">
        <v>46131</v>
      </c>
      <c r="C9" s="5" t="inlineStr">
        <is>
          <t>Almacén Norte</t>
        </is>
      </c>
      <c r="D9" s="5" t="inlineStr">
        <is>
          <t>Bilbao</t>
        </is>
      </c>
      <c r="E9" s="5" t="inlineStr">
        <is>
          <t>Carmen</t>
        </is>
      </c>
      <c r="F9" s="3" t="inlineStr">
        <is>
          <t>SKU-063</t>
        </is>
      </c>
      <c r="G9" s="5" t="inlineStr">
        <is>
          <t>Tostadora 800W</t>
        </is>
      </c>
      <c r="H9" s="5" t="inlineStr">
        <is>
          <t>Electrodomésticos</t>
        </is>
      </c>
      <c r="I9" s="3" t="inlineStr">
        <is>
          <t>Robo</t>
        </is>
      </c>
      <c r="J9" s="6" t="n">
        <v>3</v>
      </c>
      <c r="K9" s="28" t="n">
        <v>24.9</v>
      </c>
      <c r="L9" s="29">
        <f>IFERROR(J9*K9,0)</f>
        <v/>
      </c>
      <c r="M9" s="5" t="inlineStr">
        <is>
          <t>Sustracción interna</t>
        </is>
      </c>
      <c r="N9" s="5" t="inlineStr">
        <is>
          <t>Electro Hogar S.A.</t>
        </is>
      </c>
      <c r="O9" s="3" t="inlineStr">
        <is>
          <t>Pendiente</t>
        </is>
      </c>
      <c r="P9" s="5" t="inlineStr">
        <is>
          <t>Refuerzo de videovigilancia</t>
        </is>
      </c>
      <c r="Q9" s="6" t="n">
        <v>400</v>
      </c>
      <c r="R9" s="30">
        <f>IFERROR(J9/Q9,0)</f>
        <v/>
      </c>
      <c r="S9" s="5" t="inlineStr">
        <is>
          <t>Falta detectada en inventario cíclico</t>
        </is>
      </c>
    </row>
    <row r="10">
      <c r="A10" s="3" t="inlineStr">
        <is>
          <t>INC-2026-008</t>
        </is>
      </c>
      <c r="B10" s="27" t="n">
        <v>46149</v>
      </c>
      <c r="C10" s="5" t="inlineStr">
        <is>
          <t>Almacén Levante</t>
        </is>
      </c>
      <c r="D10" s="5" t="inlineStr">
        <is>
          <t>Alicante</t>
        </is>
      </c>
      <c r="E10" s="5" t="inlineStr">
        <is>
          <t>Javier</t>
        </is>
      </c>
      <c r="F10" s="3" t="inlineStr">
        <is>
          <t>SKU-070</t>
        </is>
      </c>
      <c r="G10" s="5" t="inlineStr">
        <is>
          <t>Film transparente 30 cm</t>
        </is>
      </c>
      <c r="H10" s="5" t="inlineStr">
        <is>
          <t>Embalaje</t>
        </is>
      </c>
      <c r="I10" s="3" t="inlineStr">
        <is>
          <t>Error de inventario</t>
        </is>
      </c>
      <c r="J10" s="6" t="n">
        <v>90</v>
      </c>
      <c r="K10" s="28" t="n">
        <v>2.3</v>
      </c>
      <c r="L10" s="31">
        <f>IFERROR(J10*K10,0)</f>
        <v/>
      </c>
      <c r="M10" s="5" t="inlineStr">
        <is>
          <t>Diferencia de inventario</t>
        </is>
      </c>
      <c r="N10" s="5" t="inlineStr">
        <is>
          <t>Plásticos del Levante S.L.</t>
        </is>
      </c>
      <c r="O10" s="3" t="inlineStr">
        <is>
          <t>Cerrada</t>
        </is>
      </c>
      <c r="P10" s="5" t="inlineStr">
        <is>
          <t>Recuento cíclico mensual</t>
        </is>
      </c>
      <c r="Q10" s="6" t="n">
        <v>5000</v>
      </c>
      <c r="R10" s="32">
        <f>IFERROR(J10/Q10,0)</f>
        <v/>
      </c>
      <c r="S10" s="5" t="inlineStr">
        <is>
          <t>Descuadre entre sistema y stock físico</t>
        </is>
      </c>
    </row>
    <row r="11">
      <c r="A11" s="3" t="inlineStr">
        <is>
          <t>INC-2026-009</t>
        </is>
      </c>
      <c r="B11" s="27" t="n">
        <v>46184</v>
      </c>
      <c r="C11" s="5" t="inlineStr">
        <is>
          <t>Almacén Central</t>
        </is>
      </c>
      <c r="D11" s="5" t="inlineStr">
        <is>
          <t>Granada</t>
        </is>
      </c>
      <c r="E11" s="5" t="inlineStr">
        <is>
          <t>Laura</t>
        </is>
      </c>
      <c r="F11" s="3" t="inlineStr">
        <is>
          <t>SKU-077</t>
        </is>
      </c>
      <c r="G11" s="5" t="inlineStr">
        <is>
          <t>Tomate triturado 400 g</t>
        </is>
      </c>
      <c r="H11" s="5" t="inlineStr">
        <is>
          <t>Conservas</t>
        </is>
      </c>
      <c r="I11" s="3" t="inlineStr">
        <is>
          <t>Caducidad</t>
        </is>
      </c>
      <c r="J11" s="6" t="n">
        <v>200</v>
      </c>
      <c r="K11" s="28" t="n">
        <v>0.85</v>
      </c>
      <c r="L11" s="29">
        <f>IFERROR(J11*K11,0)</f>
        <v/>
      </c>
      <c r="M11" s="5" t="inlineStr">
        <is>
          <t>Caducidad</t>
        </is>
      </c>
      <c r="N11" s="5" t="inlineStr">
        <is>
          <t>Conservas del Mediterráneo S.A.</t>
        </is>
      </c>
      <c r="O11" s="3" t="inlineStr">
        <is>
          <t>Revisada</t>
        </is>
      </c>
      <c r="P11" s="5" t="inlineStr">
        <is>
          <t>Rotación FEFO reforzada</t>
        </is>
      </c>
      <c r="Q11" s="6" t="n">
        <v>6000</v>
      </c>
      <c r="R11" s="30">
        <f>IFERROR(J11/Q11,0)</f>
        <v/>
      </c>
      <c r="S11" s="5" t="inlineStr">
        <is>
          <t>Lote próximo a caducar no rotado</t>
        </is>
      </c>
    </row>
    <row r="12">
      <c r="A12" s="3" t="inlineStr">
        <is>
          <t>INC-2026-010</t>
        </is>
      </c>
      <c r="B12" s="27" t="n">
        <v>46206</v>
      </c>
      <c r="C12" s="5" t="inlineStr">
        <is>
          <t>Almacén Sur</t>
        </is>
      </c>
      <c r="D12" s="5" t="inlineStr">
        <is>
          <t>Murcia</t>
        </is>
      </c>
      <c r="E12" s="5" t="inlineStr">
        <is>
          <t>Álvaro</t>
        </is>
      </c>
      <c r="F12" s="3" t="inlineStr">
        <is>
          <t>SKU-036</t>
        </is>
      </c>
      <c r="G12" s="5" t="inlineStr">
        <is>
          <t>Agua mineral pack 6</t>
        </is>
      </c>
      <c r="H12" s="5" t="inlineStr">
        <is>
          <t>Bebidas</t>
        </is>
      </c>
      <c r="I12" s="3" t="inlineStr">
        <is>
          <t>Rotura</t>
        </is>
      </c>
      <c r="J12" s="6" t="n">
        <v>120</v>
      </c>
      <c r="K12" s="28" t="n">
        <v>1.95</v>
      </c>
      <c r="L12" s="31">
        <f>IFERROR(J12*K12,0)</f>
        <v/>
      </c>
      <c r="M12" s="5" t="inlineStr">
        <is>
          <t>Transporte</t>
        </is>
      </c>
      <c r="N12" s="5" t="inlineStr">
        <is>
          <t>Aguas de Sierra S.A.</t>
        </is>
      </c>
      <c r="O12" s="3" t="inlineStr">
        <is>
          <t>Pendiente</t>
        </is>
      </c>
      <c r="P12" s="5" t="inlineStr">
        <is>
          <t>Cambio de transportista</t>
        </is>
      </c>
      <c r="Q12" s="6" t="n">
        <v>7000</v>
      </c>
      <c r="R12" s="32">
        <f>IFERROR(J12/Q12,0)</f>
        <v/>
      </c>
      <c r="S12" s="5" t="inlineStr">
        <is>
          <t>Palets caídos durante la descarga</t>
        </is>
      </c>
    </row>
  </sheetData>
  <mergeCells count="1">
    <mergeCell ref="A1:S1"/>
  </mergeCells>
  <conditionalFormatting sqref="L3:L100">
    <cfRule type="cellIs" priority="1" operator="greaterThan" dxfId="0">
      <formula>500</formula>
    </cfRule>
  </conditionalFormatting>
  <conditionalFormatting sqref="O3:O100">
    <cfRule type="cellIs" priority="2" operator="equal" dxfId="1">
      <formula>"Cerrada"</formula>
    </cfRule>
    <cfRule type="cellIs" priority="3" operator="equal" dxfId="2">
      <formula>"Pendiente"</formula>
    </cfRule>
  </conditionalFormatting>
  <dataValidations count="2">
    <dataValidation sqref="I3:I100" showErrorMessage="1" showInputMessage="1" allowBlank="1" type="list">
      <formula1>"Merma,Rotura,Caducidad,Robo,Error de inventario"</formula1>
    </dataValidation>
    <dataValidation sqref="O3:O100" showErrorMessage="1" showInputMessage="1" allowBlank="1" type="list">
      <formula1>"Pendiente,Revisada,Cerrada"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6" customWidth="1" min="4" max="4"/>
    <col width="14" customWidth="1" min="5" max="5"/>
    <col width="3" customWidth="1" min="6" max="6"/>
    <col width="12" customWidth="1" min="7" max="7"/>
    <col width="30" customWidth="1" min="8" max="8"/>
    <col width="20" customWidth="1" min="9" max="9"/>
    <col width="16" customWidth="1" min="10" max="10"/>
    <col width="14" customWidth="1" min="11" max="11"/>
  </cols>
  <sheetData>
    <row r="1" ht="28" customHeight="1">
      <c r="A1" s="1" t="inlineStr">
        <is>
          <t>PANEL DE CONTROL — MERMAS Y ROTURAS 2026</t>
        </is>
      </c>
    </row>
    <row r="2"/>
    <row r="3">
      <c r="A3" s="12" t="inlineStr">
        <is>
          <t>INDICADORES PRINCIPALES</t>
        </is>
      </c>
      <c r="B3" s="12" t="n"/>
      <c r="C3" s="12" t="n"/>
    </row>
    <row r="4">
      <c r="A4" s="13" t="inlineStr">
        <is>
          <t>Pérdida total (€)</t>
        </is>
      </c>
      <c r="C4" s="29">
        <f>SUM(Registro_Mermas!L3:L12)</f>
        <v/>
      </c>
    </row>
    <row r="5">
      <c r="A5" s="14" t="inlineStr">
        <is>
          <t>Unidades afectadas</t>
        </is>
      </c>
      <c r="C5" s="15">
        <f>SUM(Registro_Mermas!J3:J12)</f>
        <v/>
      </c>
    </row>
    <row r="6">
      <c r="A6" s="13" t="inlineStr">
        <is>
          <t>Pérdida media por incidencia (€)</t>
        </is>
      </c>
      <c r="C6" s="29">
        <f>IFERROR(AVERAGE(Registro_Mermas!L3:L12),0)</f>
        <v/>
      </c>
    </row>
    <row r="7">
      <c r="A7" s="14" t="inlineStr">
        <is>
          <t>Número total de incidencias</t>
        </is>
      </c>
      <c r="C7" s="15">
        <f>COUNTIF(Registro_Mermas!A3:A12,"&lt;&gt;")</f>
        <v/>
      </c>
    </row>
    <row r="8">
      <c r="A8" s="13" t="inlineStr">
        <is>
          <t>Incidencias pendientes</t>
        </is>
      </c>
      <c r="C8" s="16">
        <f>COUNTIF(Registro_Mermas!O3:O12,"Pendiente")</f>
        <v/>
      </c>
    </row>
    <row r="9">
      <c r="A9" s="14" t="inlineStr">
        <is>
          <t>% de incidencias cerradas</t>
        </is>
      </c>
      <c r="C9" s="32">
        <f>IFERROR(COUNTIF(Registro_Mermas!O3:O12,"Cerrada")/COUNTA(Registro_Mermas!A3:A12),0)</f>
        <v/>
      </c>
    </row>
    <row r="10"/>
    <row r="11"/>
    <row r="12">
      <c r="A12" s="12" t="inlineStr">
        <is>
          <t>ANÁLISIS POR TIPO DE INCIDENCIA</t>
        </is>
      </c>
      <c r="B12" s="12" t="n"/>
      <c r="C12" s="12" t="n"/>
      <c r="D12" s="12" t="n"/>
      <c r="E12" s="12" t="n"/>
      <c r="G12" s="12" t="inlineStr">
        <is>
          <t>TABLA DE CONSULTA DE PRODUCTOS</t>
        </is>
      </c>
      <c r="H12" s="12" t="n"/>
      <c r="I12" s="12" t="n"/>
      <c r="J12" s="12" t="n"/>
      <c r="K12" s="12" t="n"/>
    </row>
    <row r="13">
      <c r="A13" s="2" t="inlineStr">
        <is>
          <t>Tipo de incidencia</t>
        </is>
      </c>
      <c r="B13" s="2" t="inlineStr">
        <is>
          <t>Nº de casos</t>
        </is>
      </c>
      <c r="C13" s="2" t="inlineStr">
        <is>
          <t>Unidades afectadas</t>
        </is>
      </c>
      <c r="D13" s="2" t="inlineStr">
        <is>
          <t>Valor pérdida (€)</t>
        </is>
      </c>
      <c r="E13" s="2" t="inlineStr">
        <is>
          <t>% del total</t>
        </is>
      </c>
      <c r="G13" s="2" t="inlineStr">
        <is>
          <t>SKU</t>
        </is>
      </c>
      <c r="H13" s="2" t="inlineStr">
        <is>
          <t>Producto</t>
        </is>
      </c>
      <c r="I13" s="2" t="inlineStr">
        <is>
          <t>Categoría</t>
        </is>
      </c>
      <c r="J13" s="2" t="inlineStr">
        <is>
          <t>Coste estándar (€)</t>
        </is>
      </c>
    </row>
    <row r="14">
      <c r="A14" s="17" t="inlineStr">
        <is>
          <t>Merma</t>
        </is>
      </c>
      <c r="B14" s="16">
        <f>COUNTIF(Registro_Mermas!$I$3:$I$12,A14)</f>
        <v/>
      </c>
      <c r="C14" s="16">
        <f>SUMIF(Registro_Mermas!$I$3:$I$12,A14,Registro_Mermas!$J$3:$J$12)</f>
        <v/>
      </c>
      <c r="D14" s="29">
        <f>SUMIF(Registro_Mermas!$I$3:$I$12,A14,Registro_Mermas!$L$3:$L$12)</f>
        <v/>
      </c>
      <c r="E14" s="30">
        <f>IFERROR(D14/SUM($D$14:$D$18),0)</f>
        <v/>
      </c>
      <c r="G14" s="18" t="inlineStr">
        <is>
          <t>SKU-001</t>
        </is>
      </c>
      <c r="H14" s="17" t="inlineStr">
        <is>
          <t>Aceite de oliva virgen extra 1L</t>
        </is>
      </c>
      <c r="I14" s="17" t="inlineStr">
        <is>
          <t>Alimentación</t>
        </is>
      </c>
      <c r="J14" s="29" t="n">
        <v>6.8</v>
      </c>
    </row>
    <row r="15">
      <c r="A15" s="19" t="inlineStr">
        <is>
          <t>Rotura</t>
        </is>
      </c>
      <c r="B15" s="15">
        <f>COUNTIF(Registro_Mermas!$I$3:$I$12,A15)</f>
        <v/>
      </c>
      <c r="C15" s="15">
        <f>SUMIF(Registro_Mermas!$I$3:$I$12,A15,Registro_Mermas!$J$3:$J$12)</f>
        <v/>
      </c>
      <c r="D15" s="31">
        <f>SUMIF(Registro_Mermas!$I$3:$I$12,A15,Registro_Mermas!$L$3:$L$12)</f>
        <v/>
      </c>
      <c r="E15" s="32">
        <f>IFERROR(D15/SUM($D$14:$D$18),0)</f>
        <v/>
      </c>
      <c r="G15" s="20" t="inlineStr">
        <is>
          <t>SKU-014</t>
        </is>
      </c>
      <c r="H15" s="19" t="inlineStr">
        <is>
          <t>Yogur natural pack 4</t>
        </is>
      </c>
      <c r="I15" s="19" t="inlineStr">
        <is>
          <t>Lácteos</t>
        </is>
      </c>
      <c r="J15" s="31" t="n">
        <v>1.1</v>
      </c>
    </row>
    <row r="16">
      <c r="A16" s="17" t="inlineStr">
        <is>
          <t>Caducidad</t>
        </is>
      </c>
      <c r="B16" s="16">
        <f>COUNTIF(Registro_Mermas!$I$3:$I$12,A16)</f>
        <v/>
      </c>
      <c r="C16" s="16">
        <f>SUMIF(Registro_Mermas!$I$3:$I$12,A16,Registro_Mermas!$J$3:$J$12)</f>
        <v/>
      </c>
      <c r="D16" s="29">
        <f>SUMIF(Registro_Mermas!$I$3:$I$12,A16,Registro_Mermas!$L$3:$L$12)</f>
        <v/>
      </c>
      <c r="E16" s="30">
        <f>IFERROR(D16/SUM($D$14:$D$18),0)</f>
        <v/>
      </c>
      <c r="G16" s="18" t="inlineStr">
        <is>
          <t>SKU-021</t>
        </is>
      </c>
      <c r="H16" s="17" t="inlineStr">
        <is>
          <t>Atún en aceite pack 3</t>
        </is>
      </c>
      <c r="I16" s="17" t="inlineStr">
        <is>
          <t>Conservas</t>
        </is>
      </c>
      <c r="J16" s="29" t="n">
        <v>3.5</v>
      </c>
    </row>
    <row r="17">
      <c r="A17" s="19" t="inlineStr">
        <is>
          <t>Robo</t>
        </is>
      </c>
      <c r="B17" s="15">
        <f>COUNTIF(Registro_Mermas!$I$3:$I$12,A17)</f>
        <v/>
      </c>
      <c r="C17" s="15">
        <f>SUMIF(Registro_Mermas!$I$3:$I$12,A17,Registro_Mermas!$J$3:$J$12)</f>
        <v/>
      </c>
      <c r="D17" s="31">
        <f>SUMIF(Registro_Mermas!$I$3:$I$12,A17,Registro_Mermas!$L$3:$L$12)</f>
        <v/>
      </c>
      <c r="E17" s="32">
        <f>IFERROR(D17/SUM($D$14:$D$18),0)</f>
        <v/>
      </c>
      <c r="G17" s="20" t="inlineStr">
        <is>
          <t>SKU-032</t>
        </is>
      </c>
      <c r="H17" s="19" t="inlineStr">
        <is>
          <t>Refresco de naranja 2L</t>
        </is>
      </c>
      <c r="I17" s="19" t="inlineStr">
        <is>
          <t>Bebidas</t>
        </is>
      </c>
      <c r="J17" s="31" t="n">
        <v>1.2</v>
      </c>
    </row>
    <row r="18">
      <c r="A18" s="17" t="inlineStr">
        <is>
          <t>Error de inventario</t>
        </is>
      </c>
      <c r="B18" s="16">
        <f>COUNTIF(Registro_Mermas!$I$3:$I$12,A18)</f>
        <v/>
      </c>
      <c r="C18" s="16">
        <f>SUMIF(Registro_Mermas!$I$3:$I$12,A18,Registro_Mermas!$J$3:$J$12)</f>
        <v/>
      </c>
      <c r="D18" s="29">
        <f>SUMIF(Registro_Mermas!$I$3:$I$12,A18,Registro_Mermas!$L$3:$L$12)</f>
        <v/>
      </c>
      <c r="E18" s="30">
        <f>IFERROR(D18/SUM($D$14:$D$18),0)</f>
        <v/>
      </c>
      <c r="G18" s="18" t="inlineStr">
        <is>
          <t>SKU-036</t>
        </is>
      </c>
      <c r="H18" s="17" t="inlineStr">
        <is>
          <t>Agua mineral pack 6</t>
        </is>
      </c>
      <c r="I18" s="17" t="inlineStr">
        <is>
          <t>Bebidas</t>
        </is>
      </c>
      <c r="J18" s="29" t="n">
        <v>1.95</v>
      </c>
    </row>
    <row r="19">
      <c r="G19" s="20" t="inlineStr">
        <is>
          <t>SKU-045</t>
        </is>
      </c>
      <c r="H19" s="19" t="inlineStr">
        <is>
          <t>Naranjas malla 5 kg</t>
        </is>
      </c>
      <c r="I19" s="19" t="inlineStr">
        <is>
          <t>Fruta fresca</t>
        </is>
      </c>
      <c r="J19" s="31" t="n">
        <v>4.25</v>
      </c>
    </row>
    <row r="20">
      <c r="A20" s="12" t="inlineStr">
        <is>
          <t>EVOLUCIÓN MENSUAL DE PÉRDIDAS 2026</t>
        </is>
      </c>
      <c r="B20" s="12" t="n"/>
      <c r="G20" s="18" t="inlineStr">
        <is>
          <t>SKU-058</t>
        </is>
      </c>
      <c r="H20" s="17" t="inlineStr">
        <is>
          <t>Detergente líquido 3L</t>
        </is>
      </c>
      <c r="I20" s="17" t="inlineStr">
        <is>
          <t>Limpieza</t>
        </is>
      </c>
      <c r="J20" s="29" t="n">
        <v>5.6</v>
      </c>
    </row>
    <row r="21">
      <c r="A21" s="2" t="inlineStr">
        <is>
          <t>Mes</t>
        </is>
      </c>
      <c r="B21" s="2" t="inlineStr">
        <is>
          <t>Pérdida (€)</t>
        </is>
      </c>
      <c r="G21" s="20" t="inlineStr">
        <is>
          <t>SKU-063</t>
        </is>
      </c>
      <c r="H21" s="19" t="inlineStr">
        <is>
          <t>Tostadora 800W</t>
        </is>
      </c>
      <c r="I21" s="19" t="inlineStr">
        <is>
          <t>Electrodomésticos</t>
        </is>
      </c>
      <c r="J21" s="31" t="n">
        <v>24.9</v>
      </c>
    </row>
    <row r="22">
      <c r="A22" s="17" t="inlineStr">
        <is>
          <t>Enero</t>
        </is>
      </c>
      <c r="B22" s="29">
        <f>SUMPRODUCT((MONTH(Registro_Mermas!$B$3:$B$12)=1)*Registro_Mermas!$L$3:$L$12)</f>
        <v/>
      </c>
      <c r="G22" s="18" t="inlineStr">
        <is>
          <t>SKU-070</t>
        </is>
      </c>
      <c r="H22" s="17" t="inlineStr">
        <is>
          <t>Film transparente 30 cm</t>
        </is>
      </c>
      <c r="I22" s="17" t="inlineStr">
        <is>
          <t>Embalaje</t>
        </is>
      </c>
      <c r="J22" s="29" t="n">
        <v>2.3</v>
      </c>
    </row>
    <row r="23">
      <c r="A23" s="19" t="inlineStr">
        <is>
          <t>Febrero</t>
        </is>
      </c>
      <c r="B23" s="31">
        <f>SUMPRODUCT((MONTH(Registro_Mermas!$B$3:$B$12)=2)*Registro_Mermas!$L$3:$L$12)</f>
        <v/>
      </c>
      <c r="G23" s="20" t="inlineStr">
        <is>
          <t>SKU-077</t>
        </is>
      </c>
      <c r="H23" s="19" t="inlineStr">
        <is>
          <t>Tomate triturado 400 g</t>
        </is>
      </c>
      <c r="I23" s="19" t="inlineStr">
        <is>
          <t>Conservas</t>
        </is>
      </c>
      <c r="J23" s="31" t="n">
        <v>0.85</v>
      </c>
    </row>
    <row r="24">
      <c r="A24" s="17" t="inlineStr">
        <is>
          <t>Marzo</t>
        </is>
      </c>
      <c r="B24" s="29">
        <f>SUMPRODUCT((MONTH(Registro_Mermas!$B$3:$B$12)=3)*Registro_Mermas!$L$3:$L$12)</f>
        <v/>
      </c>
    </row>
    <row r="25">
      <c r="A25" s="19" t="inlineStr">
        <is>
          <t>Abril</t>
        </is>
      </c>
      <c r="B25" s="31">
        <f>SUMPRODUCT((MONTH(Registro_Mermas!$B$3:$B$12)=4)*Registro_Mermas!$L$3:$L$12)</f>
        <v/>
      </c>
      <c r="G25" s="12" t="inlineStr">
        <is>
          <t>CONSULTA RÁPIDA POR SKU (BUSCARV)</t>
        </is>
      </c>
      <c r="H25" s="12" t="n"/>
      <c r="I25" s="12" t="n"/>
      <c r="J25" s="12" t="n"/>
      <c r="K25" s="12" t="n"/>
    </row>
    <row r="26">
      <c r="A26" s="17" t="inlineStr">
        <is>
          <t>Mayo</t>
        </is>
      </c>
      <c r="B26" s="29">
        <f>SUMPRODUCT((MONTH(Registro_Mermas!$B$3:$B$12)=5)*Registro_Mermas!$L$3:$L$12)</f>
        <v/>
      </c>
      <c r="G26" s="14" t="inlineStr">
        <is>
          <t>SKU a consultar</t>
        </is>
      </c>
      <c r="H26" s="3" t="inlineStr">
        <is>
          <t>SKU-063</t>
        </is>
      </c>
    </row>
    <row r="27">
      <c r="A27" s="19" t="inlineStr">
        <is>
          <t>Junio</t>
        </is>
      </c>
      <c r="B27" s="31">
        <f>SUMPRODUCT((MONTH(Registro_Mermas!$B$3:$B$12)=6)*Registro_Mermas!$L$3:$L$12)</f>
        <v/>
      </c>
      <c r="G27" s="14" t="inlineStr">
        <is>
          <t>Producto</t>
        </is>
      </c>
      <c r="H27" s="19">
        <f>IFERROR(VLOOKUP($H$26,$G$14:$K$23,2,FALSE),"No encontrado")</f>
        <v/>
      </c>
    </row>
    <row r="28">
      <c r="A28" s="17" t="inlineStr">
        <is>
          <t>Julio</t>
        </is>
      </c>
      <c r="B28" s="29">
        <f>SUMPRODUCT((MONTH(Registro_Mermas!$B$3:$B$12)=7)*Registro_Mermas!$L$3:$L$12)</f>
        <v/>
      </c>
      <c r="G28" s="14" t="inlineStr">
        <is>
          <t>Categoría</t>
        </is>
      </c>
      <c r="H28" s="19">
        <f>IFERROR(VLOOKUP($H$26,$G$14:$K$23,3,FALSE),"No encontrado")</f>
        <v/>
      </c>
    </row>
    <row r="29">
      <c r="G29" s="14" t="inlineStr">
        <is>
          <t>Coste estándar (€)</t>
        </is>
      </c>
      <c r="H29" s="31">
        <f>IFERROR(VLOOKUP($H$26,$G$14:$K$23,4,FALSE),0)</f>
        <v/>
      </c>
    </row>
  </sheetData>
  <mergeCells count="1">
    <mergeCell ref="A1:K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 ht="28" customHeight="1">
      <c r="A1" s="1" t="inlineStr">
        <is>
          <t>INSTRUCCIONES DE USO — CONTROL DE MERMAS Y ROTURAS</t>
        </is>
      </c>
    </row>
    <row r="2"/>
    <row r="3">
      <c r="A3" s="21" t="inlineStr"/>
      <c r="B3" s="22" t="inlineStr">
        <is>
          <t>Hoja «Registro_Mermas»</t>
        </is>
      </c>
    </row>
    <row r="4" ht="30" customHeight="1">
      <c r="A4" s="23" t="n">
        <v>1</v>
      </c>
      <c r="B4" s="24" t="inlineStr">
        <is>
          <t>Registre cada merma, rotura u otra incidencia de almacén en una nueva fila de la tabla.</t>
        </is>
      </c>
    </row>
    <row r="5" ht="30" customHeight="1">
      <c r="A5" s="25" t="n">
        <v>2</v>
      </c>
      <c r="B5" s="26" t="inlineStr">
        <is>
          <t>Introduzca la fecha en formato DD/MM/AAAA (por ejemplo, 15/03/2026).</t>
        </is>
      </c>
    </row>
    <row r="6" ht="30" customHeight="1">
      <c r="A6" s="23" t="n">
        <v>3</v>
      </c>
      <c r="B6" s="24" t="inlineStr">
        <is>
          <t>Seleccione el tipo de incidencia (Merma, Rotura, Caducidad, Robo o Error de inventario) y el estado (Pendiente, Revisada o Cerrada) en las listas desplegables.</t>
        </is>
      </c>
    </row>
    <row r="7" ht="30" customHeight="1">
      <c r="A7" s="25" t="n">
        <v>4</v>
      </c>
      <c r="B7" s="26" t="inlineStr">
        <is>
          <t>Introduzca las unidades afectadas y el coste unitario sin IVA, salvo que la empresa utilice otro criterio interno.</t>
        </is>
      </c>
    </row>
    <row r="8" ht="30" customHeight="1">
      <c r="A8" s="23" t="n">
        <v>5</v>
      </c>
      <c r="B8" s="24" t="inlineStr">
        <is>
          <t>Las columnas «Valor pérdida (€)» y «% sobre stock» se calculan automáticamente; no las edite.</t>
        </is>
      </c>
    </row>
    <row r="9" ht="30" customHeight="1">
      <c r="A9" s="25" t="n">
        <v>6</v>
      </c>
      <c r="B9" s="26" t="inlineStr">
        <is>
          <t>Las celdas con fondo amarillo pálido son de entrada manual; las demás contienen fórmulas.</t>
        </is>
      </c>
    </row>
    <row r="10" ht="30" customHeight="1">
      <c r="A10" s="23" t="n">
        <v>7</v>
      </c>
      <c r="B10" s="24" t="inlineStr">
        <is>
          <t>Las pérdidas superiores a 500 € se resaltan en rojo y las incidencias cerradas en verde; las pendientes aparecen con fondo amarillo.</t>
        </is>
      </c>
    </row>
    <row r="11"/>
    <row r="12">
      <c r="A12" s="21" t="inlineStr"/>
      <c r="B12" s="22" t="inlineStr">
        <is>
          <t>Hoja «Resumen»</t>
        </is>
      </c>
    </row>
    <row r="13" ht="30" customHeight="1">
      <c r="A13" s="25" t="n">
        <v>1</v>
      </c>
      <c r="B13" s="26" t="inlineStr">
        <is>
          <t>Consulte los indicadores principales: pérdida total, unidades afectadas, pérdida media e incidencias pendientes.</t>
        </is>
      </c>
    </row>
    <row r="14" ht="30" customHeight="1">
      <c r="A14" s="23" t="n">
        <v>2</v>
      </c>
      <c r="B14" s="24" t="inlineStr">
        <is>
          <t>Revise la tabla de análisis por tipo de incidencia y los gráficos para detectar patrones.</t>
        </is>
      </c>
    </row>
    <row r="15" ht="30" customHeight="1">
      <c r="A15" s="25" t="n">
        <v>3</v>
      </c>
      <c r="B15" s="26" t="inlineStr">
        <is>
          <t>Utilice la consulta rápida por SKU para obtener producto, categoría y coste estándar mediante BUSCARV.</t>
        </is>
      </c>
    </row>
    <row r="16" ht="30" customHeight="1">
      <c r="A16" s="23" t="n">
        <v>4</v>
      </c>
      <c r="B16" s="24" t="inlineStr">
        <is>
          <t>Revise semanalmente las incidencias pendientes y actualice su estado y acción correctiva.</t>
        </is>
      </c>
    </row>
    <row r="17" ht="30" customHeight="1">
      <c r="A17" s="25" t="n">
        <v>5</v>
      </c>
      <c r="B17" s="26" t="inlineStr">
        <is>
          <t>Utilice el resumen para detectar almacenes, proveedores o causas recurrentes y negociar mejoras.</t>
        </is>
      </c>
    </row>
    <row r="18"/>
    <row r="19">
      <c r="A19" s="21" t="inlineStr"/>
      <c r="B19" s="22" t="inlineStr">
        <is>
          <t>Cumplimiento y buenas prácticas</t>
        </is>
      </c>
    </row>
    <row r="20" ht="30" customHeight="1">
      <c r="A20" s="23" t="n">
        <v>1</v>
      </c>
      <c r="B20" s="24" t="inlineStr">
        <is>
          <t>Conserve los registros conforme a las políticas internas de la empresa y al RGPD/LOPDGDD.</t>
        </is>
      </c>
    </row>
    <row r="21" ht="30" customHeight="1">
      <c r="A21" s="25" t="n">
        <v>2</v>
      </c>
      <c r="B21" s="26" t="inlineStr">
        <is>
          <t>No elimine filas de ejemplo sin antes revisar las fórmulas y gráficos asociados.</t>
        </is>
      </c>
    </row>
    <row r="22" ht="30" customHeight="1">
      <c r="A22" s="23" t="n">
        <v>3</v>
      </c>
      <c r="B22" s="24" t="inlineStr">
        <is>
          <t>Amplíe la tabla copiando la última fila para mantener los formatos y fórmulas.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2026-07-29T03:45:28Z</dcterms:created>
  <dcterms:modified xmlns:dcterms="http://purl.org/dc/terms/" xmlns:xsi="http://www.w3.org/2001/XMLSchema-instance" xsi:type="dcterms:W3CDTF">2026-07-29T03:45:28Z</dcterms:modified>
</cp:coreProperties>
</file>