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objeciones" sheetId="1" state="visible" r:id="rId1"/>
    <sheet xmlns:r="http://schemas.openxmlformats.org/officeDocument/2006/relationships" name="Resumen comercial" sheetId="2" state="visible" r:id="rId2"/>
    <sheet xmlns:r="http://schemas.openxmlformats.org/officeDocument/2006/relationships" name="Catálogos e instrucciones" sheetId="3" state="visible" r:id="rId3"/>
  </sheets>
  <definedNames>
    <definedName name="_xlnm._FilterDatabase" localSheetId="0" hidden="1">'Registro de objeciones'!$A$3:$U$103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#.##0,00&quot; €&quot;"/>
    <numFmt numFmtId="166" formatCode="0,0%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2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top" wrapText="1"/>
    </xf>
    <xf numFmtId="166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0" fontId="0" fillId="6" borderId="1" pivotButton="0" quotePrefix="0" xfId="0"/>
    <xf numFmtId="0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167" fontId="2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Oportunidades por tipo de objeción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 comercial'!B10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'Resumen comercial'!$A$11:$A$18</f>
            </numRef>
          </cat>
          <val>
            <numRef>
              <f>'Resumen comercial'!$B$11:$B$18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oportunidades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objeción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resultados</a:t>
            </a:r>
          </a:p>
        </rich>
      </tx>
    </title>
    <plotArea>
      <pieChart>
        <varyColors val="1"/>
        <ser>
          <idx val="0"/>
          <order val="0"/>
          <tx>
            <strRef>
              <f>'Resumen comercial'!J10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cat>
            <numRef>
              <f>'Resumen comercial'!$I$11:$I$14</f>
            </numRef>
          </cat>
          <val>
            <numRef>
              <f>'Resumen comercial'!$J$11:$J$14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potencial por comercial</a:t>
            </a:r>
          </a:p>
        </rich>
      </tx>
    </title>
    <plotArea>
      <lineChart>
        <grouping val="standard"/>
        <ser>
          <idx val="0"/>
          <order val="0"/>
          <tx>
            <strRef>
              <f>'Resumen comercial'!C21</f>
            </strRef>
          </tx>
          <spPr>
            <a:ln xmlns:a="http://schemas.openxmlformats.org/drawingml/2006/main" w="28575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'Resumen comercial'!$A$22:$A$27</f>
            </numRef>
          </cat>
          <val>
            <numRef>
              <f>'Resumen comercial'!$C$22:$C$27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Comercial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potencial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61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14" customWidth="1" min="4" max="4"/>
    <col width="18" customWidth="1" min="5" max="5"/>
    <col width="20" customWidth="1" min="6" max="6"/>
    <col width="27" customWidth="1" min="7" max="7"/>
    <col width="20" customWidth="1" min="8" max="8"/>
    <col width="19" customWidth="1" min="9" max="9"/>
    <col width="23" customWidth="1" min="10" max="10"/>
    <col width="42" customWidth="1" min="11" max="11"/>
    <col width="46" customWidth="1" min="12" max="12"/>
    <col width="15" customWidth="1" min="13" max="13"/>
    <col width="26" customWidth="1" min="14" max="14"/>
    <col width="28" customWidth="1" min="15" max="15"/>
    <col width="20" customWidth="1" min="16" max="16"/>
    <col width="21" customWidth="1" min="17" max="17"/>
    <col width="20" customWidth="1" min="18" max="18"/>
    <col width="20" customWidth="1" min="19" max="19"/>
    <col width="32" customWidth="1" min="20" max="20"/>
    <col width="18" customWidth="1" min="21" max="21"/>
  </cols>
  <sheetData>
    <row r="1" ht="28" customHeight="1">
      <c r="A1" s="1" t="inlineStr">
        <is>
          <t>Control de objeciones y motivos de no venta</t>
        </is>
      </c>
    </row>
    <row r="2" ht="32" customHeight="1">
      <c r="A2" s="2" t="inlineStr">
        <is>
          <t>Registre una fila por oportunidad. Las celdas amarillas son editables; las columnas de respuesta, probabilidad, valor ponderado, días y clasificación se calculan automáticamente.</t>
        </is>
      </c>
    </row>
    <row r="3" ht="42" customHeight="1">
      <c r="A3" s="3" t="inlineStr">
        <is>
          <t>ID oportunidad</t>
        </is>
      </c>
      <c r="B3" s="3" t="inlineStr">
        <is>
          <t>Fecha de contacto</t>
        </is>
      </c>
      <c r="C3" s="3" t="inlineStr">
        <is>
          <t>Cliente / empresa</t>
        </is>
      </c>
      <c r="D3" s="3" t="inlineStr">
        <is>
          <t>Ciudad</t>
        </is>
      </c>
      <c r="E3" s="3" t="inlineStr">
        <is>
          <t>Comercial</t>
        </is>
      </c>
      <c r="F3" s="3" t="inlineStr">
        <is>
          <t>Sector</t>
        </is>
      </c>
      <c r="G3" s="3" t="inlineStr">
        <is>
          <t>Producto o servicio</t>
        </is>
      </c>
      <c r="H3" s="3" t="inlineStr">
        <is>
          <t>Importe potencial (€)</t>
        </is>
      </c>
      <c r="I3" s="3" t="inlineStr">
        <is>
          <t>Fase del embudo</t>
        </is>
      </c>
      <c r="J3" s="3" t="inlineStr">
        <is>
          <t>Tipo de objeción</t>
        </is>
      </c>
      <c r="K3" s="3" t="inlineStr">
        <is>
          <t>Descripción de la objeción</t>
        </is>
      </c>
      <c r="L3" s="3" t="inlineStr">
        <is>
          <t>Respuesta o argumento utilizado</t>
        </is>
      </c>
      <c r="M3" s="3" t="inlineStr">
        <is>
          <t>Resultado</t>
        </is>
      </c>
      <c r="N3" s="3" t="inlineStr">
        <is>
          <t>Motivo de no venta</t>
        </is>
      </c>
      <c r="O3" s="3" t="inlineStr">
        <is>
          <t>Próxima acción</t>
        </is>
      </c>
      <c r="P3" s="3" t="inlineStr">
        <is>
          <t>Fecha próxima acción</t>
        </is>
      </c>
      <c r="Q3" s="3" t="inlineStr">
        <is>
          <t>Probabilidad de cierre (%)</t>
        </is>
      </c>
      <c r="R3" s="3" t="inlineStr">
        <is>
          <t>Valor ponderado (€)</t>
        </is>
      </c>
      <c r="S3" s="3" t="inlineStr">
        <is>
          <t>Días desde el contacto</t>
        </is>
      </c>
      <c r="T3" s="3" t="inlineStr">
        <is>
          <t>Observaciones</t>
        </is>
      </c>
      <c r="U3" s="3" t="inlineStr">
        <is>
          <t>Clasificación</t>
        </is>
      </c>
    </row>
    <row r="4" ht="58" customHeight="1">
      <c r="A4" s="4" t="inlineStr">
        <is>
          <t>OP-2026-001</t>
        </is>
      </c>
      <c r="B4" s="27" t="n">
        <v>46037</v>
      </c>
      <c r="C4" s="4" t="inlineStr">
        <is>
          <t>Lucía Martín</t>
        </is>
      </c>
      <c r="D4" s="4" t="inlineStr">
        <is>
          <t>Madrid</t>
        </is>
      </c>
      <c r="E4" s="4" t="inlineStr">
        <is>
          <t>Elena Campos</t>
        </is>
      </c>
      <c r="F4" s="4" t="inlineStr">
        <is>
          <t>Tecnología</t>
        </is>
      </c>
      <c r="G4" s="4" t="inlineStr">
        <is>
          <t>Plataforma CRM</t>
        </is>
      </c>
      <c r="H4" s="6" t="n">
        <v>12500</v>
      </c>
      <c r="I4" s="4" t="inlineStr">
        <is>
          <t>Propuesta</t>
        </is>
      </c>
      <c r="J4" s="4" t="inlineStr">
        <is>
          <t>Precio</t>
        </is>
      </c>
      <c r="K4" s="4" t="inlineStr">
        <is>
          <t>Solicita una reducción del coste de implantación.</t>
        </is>
      </c>
      <c r="L4" s="7">
        <f>IF(J4="","",IFERROR(VLOOKUP(J4,'Catálogos e instrucciones'!$H$2:$I$9,2,FALSE),""))</f>
        <v/>
      </c>
      <c r="M4" s="8" t="inlineStr">
        <is>
          <t>Pendiente</t>
        </is>
      </c>
      <c r="N4" s="4" t="inlineStr"/>
      <c r="O4" s="4" t="inlineStr">
        <is>
          <t>Enviar propuesta por fases y caso de retorno.</t>
        </is>
      </c>
      <c r="P4" s="27" t="n">
        <v>46280</v>
      </c>
      <c r="Q4" s="9">
        <f>IF(M4="","",IF(M4="Ganada",100%,IF(M4="Pendiente",50%,IF(M4="Reprogramada",25%,IF(M4="Perdida",0%,"")))))</f>
        <v/>
      </c>
      <c r="R4" s="10">
        <f>IF(OR(H4="",Q4=""),"",IFERROR(H4*Q4,0))</f>
        <v/>
      </c>
      <c r="S4" s="11">
        <f>IF(B4="","",TODAY()-B4)</f>
        <v/>
      </c>
      <c r="T4" s="4" t="inlineStr">
        <is>
          <t>Cliente interesado en automatizar la captación de clientes.</t>
        </is>
      </c>
      <c r="U4" s="12">
        <f>IF(A4="","",IF(M4="Ganada","Positiva",IF(M4="Perdida","Negativa","En seguimiento")))</f>
        <v/>
      </c>
    </row>
    <row r="5" ht="58" customHeight="1">
      <c r="A5" s="4" t="inlineStr">
        <is>
          <t>OP-2026-002</t>
        </is>
      </c>
      <c r="B5" s="27" t="n">
        <v>46056</v>
      </c>
      <c r="C5" s="4" t="inlineStr">
        <is>
          <t>Martín López</t>
        </is>
      </c>
      <c r="D5" s="4" t="inlineStr">
        <is>
          <t>Barcelona</t>
        </is>
      </c>
      <c r="E5" s="4" t="inlineStr">
        <is>
          <t>Diego Serrano</t>
        </is>
      </c>
      <c r="F5" s="4" t="inlineStr">
        <is>
          <t>Industria</t>
        </is>
      </c>
      <c r="G5" s="4" t="inlineStr">
        <is>
          <t>Integración ERP</t>
        </is>
      </c>
      <c r="H5" s="6" t="n">
        <v>18500</v>
      </c>
      <c r="I5" s="4" t="inlineStr">
        <is>
          <t>Negociación</t>
        </is>
      </c>
      <c r="J5" s="4" t="inlineStr">
        <is>
          <t>Presupuesto</t>
        </is>
      </c>
      <c r="K5" s="4" t="inlineStr">
        <is>
          <t>El presupuesto anual está cerrado hasta el próximo trimestre.</t>
        </is>
      </c>
      <c r="L5" s="13">
        <f>IF(J5="","",IFERROR(VLOOKUP(J5,'Catálogos e instrucciones'!$H$2:$I$9,2,FALSE),""))</f>
        <v/>
      </c>
      <c r="M5" s="8" t="inlineStr">
        <is>
          <t>Reprogramada</t>
        </is>
      </c>
      <c r="N5" s="4" t="inlineStr">
        <is>
          <t>Presupuesto aplazado</t>
        </is>
      </c>
      <c r="O5" s="4" t="inlineStr">
        <is>
          <t>Agendar revisión presupuestaria.</t>
        </is>
      </c>
      <c r="P5" s="27" t="n">
        <v>46297</v>
      </c>
      <c r="Q5" s="14">
        <f>IF(M5="","",IF(M5="Ganada",100%,IF(M5="Pendiente",50%,IF(M5="Reprogramada",25%,IF(M5="Perdida",0%,"")))))</f>
        <v/>
      </c>
      <c r="R5" s="15">
        <f>IF(OR(H5="",Q5=""),"",IFERROR(H5*Q5,0))</f>
        <v/>
      </c>
      <c r="S5" s="16">
        <f>IF(B5="","",TODAY()-B5)</f>
        <v/>
      </c>
      <c r="T5" s="4" t="inlineStr">
        <is>
          <t>Mantener contacto mensual con la dirección financiera.</t>
        </is>
      </c>
      <c r="U5" s="17">
        <f>IF(A5="","",IF(M5="Ganada","Positiva",IF(M5="Perdida","Negativa","En seguimiento")))</f>
        <v/>
      </c>
    </row>
    <row r="6" ht="58" customHeight="1">
      <c r="A6" s="4" t="inlineStr">
        <is>
          <t>OP-2026-003</t>
        </is>
      </c>
      <c r="B6" s="27" t="n">
        <v>46093</v>
      </c>
      <c r="C6" s="4" t="inlineStr">
        <is>
          <t>Sofía García</t>
        </is>
      </c>
      <c r="D6" s="4" t="inlineStr">
        <is>
          <t>Valencia</t>
        </is>
      </c>
      <c r="E6" s="4" t="inlineStr">
        <is>
          <t>Natalia Rivas</t>
        </is>
      </c>
      <c r="F6" s="4" t="inlineStr">
        <is>
          <t>Educación</t>
        </is>
      </c>
      <c r="G6" s="4" t="inlineStr">
        <is>
          <t>Formación de ventas</t>
        </is>
      </c>
      <c r="H6" s="6" t="n">
        <v>7600</v>
      </c>
      <c r="I6" s="4" t="inlineStr">
        <is>
          <t>Cierre</t>
        </is>
      </c>
      <c r="J6" s="4" t="inlineStr">
        <is>
          <t>Plazo</t>
        </is>
      </c>
      <c r="K6" s="4" t="inlineStr">
        <is>
          <t>Necesitaba iniciar la formación antes de finalizar el trimestre.</t>
        </is>
      </c>
      <c r="L6" s="7">
        <f>IF(J6="","",IFERROR(VLOOKUP(J6,'Catálogos e instrucciones'!$H$2:$I$9,2,FALSE),""))</f>
        <v/>
      </c>
      <c r="M6" s="8" t="inlineStr">
        <is>
          <t>Ganada</t>
        </is>
      </c>
      <c r="N6" s="4" t="inlineStr"/>
      <c r="O6" s="4" t="inlineStr">
        <is>
          <t>Coordinar sesión de arranque.</t>
        </is>
      </c>
      <c r="P6" s="27" t="n">
        <v>46283</v>
      </c>
      <c r="Q6" s="9">
        <f>IF(M6="","",IF(M6="Ganada",100%,IF(M6="Pendiente",50%,IF(M6="Reprogramada",25%,IF(M6="Perdida",0%,"")))))</f>
        <v/>
      </c>
      <c r="R6" s="10">
        <f>IF(OR(H6="",Q6=""),"",IFERROR(H6*Q6,0))</f>
        <v/>
      </c>
      <c r="S6" s="11">
        <f>IF(B6="","",TODAY()-B6)</f>
        <v/>
      </c>
      <c r="T6" s="4" t="inlineStr">
        <is>
          <t>Aceptó el calendario intensivo propuesto.</t>
        </is>
      </c>
      <c r="U6" s="12">
        <f>IF(A6="","",IF(M6="Ganada","Positiva",IF(M6="Perdida","Negativa","En seguimiento")))</f>
        <v/>
      </c>
    </row>
    <row r="7" ht="58" customHeight="1">
      <c r="A7" s="4" t="inlineStr">
        <is>
          <t>OP-2026-004</t>
        </is>
      </c>
      <c r="B7" s="27" t="n">
        <v>46120</v>
      </c>
      <c r="C7" s="4" t="inlineStr">
        <is>
          <t>Hugo Navarro</t>
        </is>
      </c>
      <c r="D7" s="4" t="inlineStr">
        <is>
          <t>Sevilla</t>
        </is>
      </c>
      <c r="E7" s="4" t="inlineStr">
        <is>
          <t>Carlos Mena</t>
        </is>
      </c>
      <c r="F7" s="4" t="inlineStr">
        <is>
          <t>Hostelería</t>
        </is>
      </c>
      <c r="G7" s="4" t="inlineStr">
        <is>
          <t>Servicio de analítica</t>
        </is>
      </c>
      <c r="H7" s="6" t="n">
        <v>3200</v>
      </c>
      <c r="I7" s="4" t="inlineStr">
        <is>
          <t>Contacto inicial</t>
        </is>
      </c>
      <c r="J7" s="4" t="inlineStr">
        <is>
          <t>Falta de necesidad</t>
        </is>
      </c>
      <c r="K7" s="4" t="inlineStr">
        <is>
          <t>No percibe un problema prioritario en sus informes actuales.</t>
        </is>
      </c>
      <c r="L7" s="13">
        <f>IF(J7="","",IFERROR(VLOOKUP(J7,'Catálogos e instrucciones'!$H$2:$I$9,2,FALSE),""))</f>
        <v/>
      </c>
      <c r="M7" s="8" t="inlineStr">
        <is>
          <t>Perdida</t>
        </is>
      </c>
      <c r="N7" s="4" t="inlineStr">
        <is>
          <t>Sin prioridad</t>
        </is>
      </c>
      <c r="O7" s="4" t="inlineStr">
        <is>
          <t>Incluir en campaña sectorial futura.</t>
        </is>
      </c>
      <c r="P7" s="27" t="n">
        <v>46336</v>
      </c>
      <c r="Q7" s="14">
        <f>IF(M7="","",IF(M7="Ganada",100%,IF(M7="Pendiente",50%,IF(M7="Reprogramada",25%,IF(M7="Perdida",0%,"")))))</f>
        <v/>
      </c>
      <c r="R7" s="15">
        <f>IF(OR(H7="",Q7=""),"",IFERROR(H7*Q7,0))</f>
        <v/>
      </c>
      <c r="S7" s="16">
        <f>IF(B7="","",TODAY()-B7)</f>
        <v/>
      </c>
      <c r="T7" s="4" t="inlineStr">
        <is>
          <t>El cliente prioriza actualmente la renovación del local.</t>
        </is>
      </c>
      <c r="U7" s="17">
        <f>IF(A7="","",IF(M7="Ganada","Positiva",IF(M7="Perdida","Negativa","En seguimiento")))</f>
        <v/>
      </c>
    </row>
    <row r="8" ht="58" customHeight="1">
      <c r="A8" s="4" t="inlineStr">
        <is>
          <t>OP-2026-005</t>
        </is>
      </c>
      <c r="B8" s="27" t="n">
        <v>46163</v>
      </c>
      <c r="C8" s="4" t="inlineStr">
        <is>
          <t>Marta Pérez</t>
        </is>
      </c>
      <c r="D8" s="4" t="inlineStr">
        <is>
          <t>Zaragoza</t>
        </is>
      </c>
      <c r="E8" s="4" t="inlineStr">
        <is>
          <t>Elena Campos</t>
        </is>
      </c>
      <c r="F8" s="4" t="inlineStr">
        <is>
          <t>Salud</t>
        </is>
      </c>
      <c r="G8" s="4" t="inlineStr">
        <is>
          <t>Automatización de marketing</t>
        </is>
      </c>
      <c r="H8" s="6" t="n">
        <v>9800</v>
      </c>
      <c r="I8" s="4" t="inlineStr">
        <is>
          <t>Diagnóstico</t>
        </is>
      </c>
      <c r="J8" s="4" t="inlineStr">
        <is>
          <t>Decisor ausente</t>
        </is>
      </c>
      <c r="K8" s="4" t="inlineStr">
        <is>
          <t>La responsable de compras no participó en la reunión.</t>
        </is>
      </c>
      <c r="L8" s="7">
        <f>IF(J8="","",IFERROR(VLOOKUP(J8,'Catálogos e instrucciones'!$H$2:$I$9,2,FALSE),""))</f>
        <v/>
      </c>
      <c r="M8" s="8" t="inlineStr">
        <is>
          <t>Pendiente</t>
        </is>
      </c>
      <c r="N8" s="4" t="inlineStr">
        <is>
          <t>Decisión interna pendiente</t>
        </is>
      </c>
      <c r="O8" s="4" t="inlineStr">
        <is>
          <t>Solicitar reunión con compras y dirección.</t>
        </is>
      </c>
      <c r="P8" s="27" t="n">
        <v>46287</v>
      </c>
      <c r="Q8" s="9">
        <f>IF(M8="","",IF(M8="Ganada",100%,IF(M8="Pendiente",50%,IF(M8="Reprogramada",25%,IF(M8="Perdida",0%,"")))))</f>
        <v/>
      </c>
      <c r="R8" s="10">
        <f>IF(OR(H8="",Q8=""),"",IFERROR(H8*Q8,0))</f>
        <v/>
      </c>
      <c r="S8" s="11">
        <f>IF(B8="","",TODAY()-B8)</f>
        <v/>
      </c>
      <c r="T8" s="4" t="inlineStr">
        <is>
          <t>El contacto operativo valora positivamente la solución.</t>
        </is>
      </c>
      <c r="U8" s="12">
        <f>IF(A8="","",IF(M8="Ganada","Positiva",IF(M8="Perdida","Negativa","En seguimiento")))</f>
        <v/>
      </c>
    </row>
    <row r="9" ht="58" customHeight="1">
      <c r="A9" s="4" t="inlineStr">
        <is>
          <t>OP-2026-006</t>
        </is>
      </c>
      <c r="B9" s="27" t="n">
        <v>46178</v>
      </c>
      <c r="C9" s="4" t="inlineStr">
        <is>
          <t>Pablo Sánchez</t>
        </is>
      </c>
      <c r="D9" s="4" t="inlineStr">
        <is>
          <t>Málaga</t>
        </is>
      </c>
      <c r="E9" s="4" t="inlineStr">
        <is>
          <t>Diego Serrano</t>
        </is>
      </c>
      <c r="F9" s="4" t="inlineStr">
        <is>
          <t>Logística</t>
        </is>
      </c>
      <c r="G9" s="4" t="inlineStr">
        <is>
          <t>Plataforma CRM</t>
        </is>
      </c>
      <c r="H9" s="6" t="n">
        <v>14500</v>
      </c>
      <c r="I9" s="4" t="inlineStr">
        <is>
          <t>Propuesta</t>
        </is>
      </c>
      <c r="J9" s="4" t="inlineStr">
        <is>
          <t>Competencia</t>
        </is>
      </c>
      <c r="K9" s="4" t="inlineStr">
        <is>
          <t>Tiene una oferta alternativa integrada con su proveedor actual.</t>
        </is>
      </c>
      <c r="L9" s="13">
        <f>IF(J9="","",IFERROR(VLOOKUP(J9,'Catálogos e instrucciones'!$H$2:$I$9,2,FALSE),""))</f>
        <v/>
      </c>
      <c r="M9" s="8" t="inlineStr">
        <is>
          <t>Perdida</t>
        </is>
      </c>
      <c r="N9" s="4" t="inlineStr">
        <is>
          <t>Contrato con competidor</t>
        </is>
      </c>
      <c r="O9" s="4" t="inlineStr">
        <is>
          <t>Registrar aprendizajes de la oferta competidora.</t>
        </is>
      </c>
      <c r="P9" s="27" t="n">
        <v>46295</v>
      </c>
      <c r="Q9" s="14">
        <f>IF(M9="","",IF(M9="Ganada",100%,IF(M9="Pendiente",50%,IF(M9="Reprogramada",25%,IF(M9="Perdida",0%,"")))))</f>
        <v/>
      </c>
      <c r="R9" s="15">
        <f>IF(OR(H9="",Q9=""),"",IFERROR(H9*Q9,0))</f>
        <v/>
      </c>
      <c r="S9" s="16">
        <f>IF(B9="","",TODAY()-B9)</f>
        <v/>
      </c>
      <c r="T9" s="4" t="inlineStr">
        <is>
          <t>La integración nativa del competidor fue decisiva.</t>
        </is>
      </c>
      <c r="U9" s="17">
        <f>IF(A9="","",IF(M9="Ganada","Positiva",IF(M9="Perdida","Negativa","En seguimiento")))</f>
        <v/>
      </c>
    </row>
    <row r="10" ht="58" customHeight="1">
      <c r="A10" s="4" t="inlineStr">
        <is>
          <t>OP-2026-007</t>
        </is>
      </c>
      <c r="B10" s="27" t="n">
        <v>46199</v>
      </c>
      <c r="C10" s="4" t="inlineStr">
        <is>
          <t>Carmen Ruiz</t>
        </is>
      </c>
      <c r="D10" s="4" t="inlineStr">
        <is>
          <t>Bilbao</t>
        </is>
      </c>
      <c r="E10" s="4" t="inlineStr">
        <is>
          <t>Natalia Rivas</t>
        </is>
      </c>
      <c r="F10" s="4" t="inlineStr">
        <is>
          <t>Servicios profesionales</t>
        </is>
      </c>
      <c r="G10" s="4" t="inlineStr">
        <is>
          <t>Soporte premium</t>
        </is>
      </c>
      <c r="H10" s="6" t="n">
        <v>850</v>
      </c>
      <c r="I10" s="4" t="inlineStr">
        <is>
          <t>Cierre</t>
        </is>
      </c>
      <c r="J10" s="4" t="inlineStr">
        <is>
          <t>Condiciones contractuales</t>
        </is>
      </c>
      <c r="K10" s="4" t="inlineStr">
        <is>
          <t>Solicitó revisar el acuerdo de nivel de servicio.</t>
        </is>
      </c>
      <c r="L10" s="7">
        <f>IF(J10="","",IFERROR(VLOOKUP(J10,'Catálogos e instrucciones'!$H$2:$I$9,2,FALSE),""))</f>
        <v/>
      </c>
      <c r="M10" s="8" t="inlineStr">
        <is>
          <t>Ganada</t>
        </is>
      </c>
      <c r="N10" s="4" t="inlineStr"/>
      <c r="O10" s="4" t="inlineStr">
        <is>
          <t>Enviar contrato firmado y planificación.</t>
        </is>
      </c>
      <c r="P10" s="27" t="n">
        <v>46277</v>
      </c>
      <c r="Q10" s="9">
        <f>IF(M10="","",IF(M10="Ganada",100%,IF(M10="Pendiente",50%,IF(M10="Reprogramada",25%,IF(M10="Perdida",0%,"")))))</f>
        <v/>
      </c>
      <c r="R10" s="10">
        <f>IF(OR(H10="",Q10=""),"",IFERROR(H10*Q10,0))</f>
        <v/>
      </c>
      <c r="S10" s="11">
        <f>IF(B10="","",TODAY()-B10)</f>
        <v/>
      </c>
      <c r="T10" s="4" t="inlineStr">
        <is>
          <t>Aceptó la cláusula de revisión trimestral.</t>
        </is>
      </c>
      <c r="U10" s="12">
        <f>IF(A10="","",IF(M10="Ganada","Positiva",IF(M10="Perdida","Negativa","En seguimiento")))</f>
        <v/>
      </c>
    </row>
    <row r="11" ht="58" customHeight="1">
      <c r="A11" s="4" t="inlineStr">
        <is>
          <t>OP-2026-008</t>
        </is>
      </c>
      <c r="B11" s="27" t="n">
        <v>46217</v>
      </c>
      <c r="C11" s="4" t="inlineStr">
        <is>
          <t>Javier Torres</t>
        </is>
      </c>
      <c r="D11" s="4" t="inlineStr">
        <is>
          <t>Murcia</t>
        </is>
      </c>
      <c r="E11" s="4" t="inlineStr">
        <is>
          <t>Carlos Mena</t>
        </is>
      </c>
      <c r="F11" s="4" t="inlineStr">
        <is>
          <t>Comercio</t>
        </is>
      </c>
      <c r="G11" s="4" t="inlineStr">
        <is>
          <t>Herramienta de presupuestos</t>
        </is>
      </c>
      <c r="H11" s="6" t="n">
        <v>5200</v>
      </c>
      <c r="I11" s="4" t="inlineStr">
        <is>
          <t>Diagnóstico</t>
        </is>
      </c>
      <c r="J11" s="4" t="inlineStr">
        <is>
          <t>Plazo</t>
        </is>
      </c>
      <c r="K11" s="4" t="inlineStr">
        <is>
          <t>La implantación debe coincidir con la apertura de una nueva delegación.</t>
        </is>
      </c>
      <c r="L11" s="13">
        <f>IF(J11="","",IFERROR(VLOOKUP(J11,'Catálogos e instrucciones'!$H$2:$I$9,2,FALSE),""))</f>
        <v/>
      </c>
      <c r="M11" s="8" t="inlineStr">
        <is>
          <t>Reprogramada</t>
        </is>
      </c>
      <c r="N11" s="4" t="inlineStr">
        <is>
          <t>Decisión interna pendiente</t>
        </is>
      </c>
      <c r="O11" s="4" t="inlineStr">
        <is>
          <t>Definir calendario de implantación.</t>
        </is>
      </c>
      <c r="P11" s="27" t="n">
        <v>46310</v>
      </c>
      <c r="Q11" s="14">
        <f>IF(M11="","",IF(M11="Ganada",100%,IF(M11="Pendiente",50%,IF(M11="Reprogramada",25%,IF(M11="Perdida",0%,"")))))</f>
        <v/>
      </c>
      <c r="R11" s="15">
        <f>IF(OR(H11="",Q11=""),"",IFERROR(H11*Q11,0))</f>
        <v/>
      </c>
      <c r="S11" s="16">
        <f>IF(B11="","",TODAY()-B11)</f>
        <v/>
      </c>
      <c r="T11" s="4" t="inlineStr">
        <is>
          <t>Pendiente de confirmar fecha de apertura.</t>
        </is>
      </c>
      <c r="U11" s="17">
        <f>IF(A11="","",IF(M11="Ganada","Positiva",IF(M11="Perdida","Negativa","En seguimiento")))</f>
        <v/>
      </c>
    </row>
    <row r="12" ht="58" customHeight="1">
      <c r="A12" s="4" t="inlineStr">
        <is>
          <t>OP-2026-009</t>
        </is>
      </c>
      <c r="B12" s="27" t="n">
        <v>46245</v>
      </c>
      <c r="C12" s="4" t="inlineStr">
        <is>
          <t>Laura Gómez</t>
        </is>
      </c>
      <c r="D12" s="4" t="inlineStr">
        <is>
          <t>Alicante</t>
        </is>
      </c>
      <c r="E12" s="4" t="inlineStr">
        <is>
          <t>Elena Campos</t>
        </is>
      </c>
      <c r="F12" s="4" t="inlineStr">
        <is>
          <t>Inmobiliario</t>
        </is>
      </c>
      <c r="G12" s="4" t="inlineStr">
        <is>
          <t>Consultoría comercial</t>
        </is>
      </c>
      <c r="H12" s="6" t="n">
        <v>11000</v>
      </c>
      <c r="I12" s="4" t="inlineStr">
        <is>
          <t>Negociación</t>
        </is>
      </c>
      <c r="J12" s="4" t="inlineStr">
        <is>
          <t>Falta de confianza</t>
        </is>
      </c>
      <c r="K12" s="4" t="inlineStr">
        <is>
          <t>Solicita referencias de clientes similares antes de decidir.</t>
        </is>
      </c>
      <c r="L12" s="7">
        <f>IF(J12="","",IFERROR(VLOOKUP(J12,'Catálogos e instrucciones'!$H$2:$I$9,2,FALSE),""))</f>
        <v/>
      </c>
      <c r="M12" s="8" t="inlineStr">
        <is>
          <t>Pendiente</t>
        </is>
      </c>
      <c r="N12" s="4" t="inlineStr"/>
      <c r="O12" s="4" t="inlineStr">
        <is>
          <t>Enviar casos de éxito y referencias.</t>
        </is>
      </c>
      <c r="P12" s="27" t="n">
        <v>46282</v>
      </c>
      <c r="Q12" s="9">
        <f>IF(M12="","",IF(M12="Ganada",100%,IF(M12="Pendiente",50%,IF(M12="Reprogramada",25%,IF(M12="Perdida",0%,"")))))</f>
        <v/>
      </c>
      <c r="R12" s="10">
        <f>IF(OR(H12="",Q12=""),"",IFERROR(H12*Q12,0))</f>
        <v/>
      </c>
      <c r="S12" s="11">
        <f>IF(B12="","",TODAY()-B12)</f>
        <v/>
      </c>
      <c r="T12" s="4" t="inlineStr">
        <is>
          <t>Se ha identificado una referencia disponible en el mismo sector.</t>
        </is>
      </c>
      <c r="U12" s="12">
        <f>IF(A12="","",IF(M12="Ganada","Positiva",IF(M12="Perdida","Negativa","En seguimiento")))</f>
        <v/>
      </c>
    </row>
    <row r="13" ht="58" customHeight="1">
      <c r="A13" s="4" t="inlineStr">
        <is>
          <t>OP-2026-010</t>
        </is>
      </c>
      <c r="B13" s="27" t="n">
        <v>46266</v>
      </c>
      <c r="C13" s="4" t="inlineStr">
        <is>
          <t>Álvaro Díaz</t>
        </is>
      </c>
      <c r="D13" s="4" t="inlineStr">
        <is>
          <t>Granada</t>
        </is>
      </c>
      <c r="E13" s="4" t="inlineStr">
        <is>
          <t>Diego Serrano</t>
        </is>
      </c>
      <c r="F13" s="4" t="inlineStr">
        <is>
          <t>Turismo</t>
        </is>
      </c>
      <c r="G13" s="4" t="inlineStr">
        <is>
          <t>Automatización de marketing</t>
        </is>
      </c>
      <c r="H13" s="6" t="n">
        <v>6700</v>
      </c>
      <c r="I13" s="4" t="inlineStr">
        <is>
          <t>Cierre</t>
        </is>
      </c>
      <c r="J13" s="4" t="inlineStr">
        <is>
          <t>Precio</t>
        </is>
      </c>
      <c r="K13" s="4" t="inlineStr">
        <is>
          <t>La solución supera el presupuesto previsto y requiere funciones no prioritarias.</t>
        </is>
      </c>
      <c r="L13" s="13">
        <f>IF(J13="","",IFERROR(VLOOKUP(J13,'Catálogos e instrucciones'!$H$2:$I$9,2,FALSE),""))</f>
        <v/>
      </c>
      <c r="M13" s="8" t="inlineStr">
        <is>
          <t>Perdida</t>
        </is>
      </c>
      <c r="N13" s="4" t="inlineStr">
        <is>
          <t>No encaja la solución</t>
        </is>
      </c>
      <c r="O13" s="4" t="inlineStr">
        <is>
          <t>Enviar cierre de oportunidad y encuesta breve.</t>
        </is>
      </c>
      <c r="P13" s="27" t="n">
        <v>46290</v>
      </c>
      <c r="Q13" s="14">
        <f>IF(M13="","",IF(M13="Ganada",100%,IF(M13="Pendiente",50%,IF(M13="Reprogramada",25%,IF(M13="Perdida",0%,"")))))</f>
        <v/>
      </c>
      <c r="R13" s="15">
        <f>IF(OR(H13="",Q13=""),"",IFERROR(H13*Q13,0))</f>
        <v/>
      </c>
      <c r="S13" s="16">
        <f>IF(B13="","",TODAY()-B13)</f>
        <v/>
      </c>
      <c r="T13" s="4" t="inlineStr">
        <is>
          <t>Puede reabrirse si amplían el presupuesto de marketing.</t>
        </is>
      </c>
      <c r="U13" s="17">
        <f>IF(A13="","",IF(M13="Ganada","Positiva",IF(M13="Perdida","Negativa","En seguimiento")))</f>
        <v/>
      </c>
    </row>
    <row r="14" ht="28" customHeight="1">
      <c r="A14" s="4" t="n"/>
      <c r="B14" s="27" t="n"/>
      <c r="C14" s="4" t="n"/>
      <c r="D14" s="4" t="n"/>
      <c r="E14" s="4" t="n"/>
      <c r="F14" s="4" t="n"/>
      <c r="G14" s="4" t="n"/>
      <c r="H14" s="6" t="n"/>
      <c r="I14" s="4" t="n"/>
      <c r="J14" s="4" t="n"/>
      <c r="K14" s="4" t="n"/>
      <c r="L14" s="7">
        <f>IF(J14="","",IFERROR(VLOOKUP(J14,'Catálogos e instrucciones'!$H$2:$I$9,2,FALSE),""))</f>
        <v/>
      </c>
      <c r="M14" s="8" t="n"/>
      <c r="N14" s="4" t="n"/>
      <c r="O14" s="4" t="n"/>
      <c r="P14" s="27" t="n"/>
      <c r="Q14" s="9">
        <f>IF(M14="","",IF(M14="Ganada",100%,IF(M14="Pendiente",50%,IF(M14="Reprogramada",25%,IF(M14="Perdida",0%,"")))))</f>
        <v/>
      </c>
      <c r="R14" s="10">
        <f>IF(OR(H14="",Q14=""),"",IFERROR(H14*Q14,0))</f>
        <v/>
      </c>
      <c r="S14" s="11">
        <f>IF(B14="","",TODAY()-B14)</f>
        <v/>
      </c>
      <c r="T14" s="4" t="n"/>
      <c r="U14" s="12">
        <f>IF(A14="","",IF(M14="Ganada","Positiva",IF(M14="Perdida","Negativa","En seguimiento")))</f>
        <v/>
      </c>
    </row>
    <row r="15" ht="28" customHeight="1">
      <c r="A15" s="4" t="n"/>
      <c r="B15" s="27" t="n"/>
      <c r="C15" s="4" t="n"/>
      <c r="D15" s="4" t="n"/>
      <c r="E15" s="4" t="n"/>
      <c r="F15" s="4" t="n"/>
      <c r="G15" s="4" t="n"/>
      <c r="H15" s="6" t="n"/>
      <c r="I15" s="4" t="n"/>
      <c r="J15" s="4" t="n"/>
      <c r="K15" s="4" t="n"/>
      <c r="L15" s="13">
        <f>IF(J15="","",IFERROR(VLOOKUP(J15,'Catálogos e instrucciones'!$H$2:$I$9,2,FALSE),""))</f>
        <v/>
      </c>
      <c r="M15" s="8" t="n"/>
      <c r="N15" s="4" t="n"/>
      <c r="O15" s="4" t="n"/>
      <c r="P15" s="27" t="n"/>
      <c r="Q15" s="14">
        <f>IF(M15="","",IF(M15="Ganada",100%,IF(M15="Pendiente",50%,IF(M15="Reprogramada",25%,IF(M15="Perdida",0%,"")))))</f>
        <v/>
      </c>
      <c r="R15" s="15">
        <f>IF(OR(H15="",Q15=""),"",IFERROR(H15*Q15,0))</f>
        <v/>
      </c>
      <c r="S15" s="16">
        <f>IF(B15="","",TODAY()-B15)</f>
        <v/>
      </c>
      <c r="T15" s="4" t="n"/>
      <c r="U15" s="17">
        <f>IF(A15="","",IF(M15="Ganada","Positiva",IF(M15="Perdida","Negativa","En seguimiento")))</f>
        <v/>
      </c>
    </row>
    <row r="16" ht="28" customHeight="1">
      <c r="A16" s="4" t="n"/>
      <c r="B16" s="27" t="n"/>
      <c r="C16" s="4" t="n"/>
      <c r="D16" s="4" t="n"/>
      <c r="E16" s="4" t="n"/>
      <c r="F16" s="4" t="n"/>
      <c r="G16" s="4" t="n"/>
      <c r="H16" s="6" t="n"/>
      <c r="I16" s="4" t="n"/>
      <c r="J16" s="4" t="n"/>
      <c r="K16" s="4" t="n"/>
      <c r="L16" s="7">
        <f>IF(J16="","",IFERROR(VLOOKUP(J16,'Catálogos e instrucciones'!$H$2:$I$9,2,FALSE),""))</f>
        <v/>
      </c>
      <c r="M16" s="8" t="n"/>
      <c r="N16" s="4" t="n"/>
      <c r="O16" s="4" t="n"/>
      <c r="P16" s="27" t="n"/>
      <c r="Q16" s="9">
        <f>IF(M16="","",IF(M16="Ganada",100%,IF(M16="Pendiente",50%,IF(M16="Reprogramada",25%,IF(M16="Perdida",0%,"")))))</f>
        <v/>
      </c>
      <c r="R16" s="10">
        <f>IF(OR(H16="",Q16=""),"",IFERROR(H16*Q16,0))</f>
        <v/>
      </c>
      <c r="S16" s="11">
        <f>IF(B16="","",TODAY()-B16)</f>
        <v/>
      </c>
      <c r="T16" s="4" t="n"/>
      <c r="U16" s="12">
        <f>IF(A16="","",IF(M16="Ganada","Positiva",IF(M16="Perdida","Negativa","En seguimiento")))</f>
        <v/>
      </c>
    </row>
    <row r="17" ht="28" customHeight="1">
      <c r="A17" s="4" t="n"/>
      <c r="B17" s="27" t="n"/>
      <c r="C17" s="4" t="n"/>
      <c r="D17" s="4" t="n"/>
      <c r="E17" s="4" t="n"/>
      <c r="F17" s="4" t="n"/>
      <c r="G17" s="4" t="n"/>
      <c r="H17" s="6" t="n"/>
      <c r="I17" s="4" t="n"/>
      <c r="J17" s="4" t="n"/>
      <c r="K17" s="4" t="n"/>
      <c r="L17" s="13">
        <f>IF(J17="","",IFERROR(VLOOKUP(J17,'Catálogos e instrucciones'!$H$2:$I$9,2,FALSE),""))</f>
        <v/>
      </c>
      <c r="M17" s="8" t="n"/>
      <c r="N17" s="4" t="n"/>
      <c r="O17" s="4" t="n"/>
      <c r="P17" s="27" t="n"/>
      <c r="Q17" s="14">
        <f>IF(M17="","",IF(M17="Ganada",100%,IF(M17="Pendiente",50%,IF(M17="Reprogramada",25%,IF(M17="Perdida",0%,"")))))</f>
        <v/>
      </c>
      <c r="R17" s="15">
        <f>IF(OR(H17="",Q17=""),"",IFERROR(H17*Q17,0))</f>
        <v/>
      </c>
      <c r="S17" s="16">
        <f>IF(B17="","",TODAY()-B17)</f>
        <v/>
      </c>
      <c r="T17" s="4" t="n"/>
      <c r="U17" s="17">
        <f>IF(A17="","",IF(M17="Ganada","Positiva",IF(M17="Perdida","Negativa","En seguimiento")))</f>
        <v/>
      </c>
    </row>
    <row r="18" ht="28" customHeight="1">
      <c r="A18" s="4" t="n"/>
      <c r="B18" s="27" t="n"/>
      <c r="C18" s="4" t="n"/>
      <c r="D18" s="4" t="n"/>
      <c r="E18" s="4" t="n"/>
      <c r="F18" s="4" t="n"/>
      <c r="G18" s="4" t="n"/>
      <c r="H18" s="6" t="n"/>
      <c r="I18" s="4" t="n"/>
      <c r="J18" s="4" t="n"/>
      <c r="K18" s="4" t="n"/>
      <c r="L18" s="7">
        <f>IF(J18="","",IFERROR(VLOOKUP(J18,'Catálogos e instrucciones'!$H$2:$I$9,2,FALSE),""))</f>
        <v/>
      </c>
      <c r="M18" s="8" t="n"/>
      <c r="N18" s="4" t="n"/>
      <c r="O18" s="4" t="n"/>
      <c r="P18" s="27" t="n"/>
      <c r="Q18" s="9">
        <f>IF(M18="","",IF(M18="Ganada",100%,IF(M18="Pendiente",50%,IF(M18="Reprogramada",25%,IF(M18="Perdida",0%,"")))))</f>
        <v/>
      </c>
      <c r="R18" s="10">
        <f>IF(OR(H18="",Q18=""),"",IFERROR(H18*Q18,0))</f>
        <v/>
      </c>
      <c r="S18" s="11">
        <f>IF(B18="","",TODAY()-B18)</f>
        <v/>
      </c>
      <c r="T18" s="4" t="n"/>
      <c r="U18" s="12">
        <f>IF(A18="","",IF(M18="Ganada","Positiva",IF(M18="Perdida","Negativa","En seguimiento")))</f>
        <v/>
      </c>
    </row>
    <row r="19" ht="28" customHeight="1">
      <c r="A19" s="4" t="n"/>
      <c r="B19" s="27" t="n"/>
      <c r="C19" s="4" t="n"/>
      <c r="D19" s="4" t="n"/>
      <c r="E19" s="4" t="n"/>
      <c r="F19" s="4" t="n"/>
      <c r="G19" s="4" t="n"/>
      <c r="H19" s="6" t="n"/>
      <c r="I19" s="4" t="n"/>
      <c r="J19" s="4" t="n"/>
      <c r="K19" s="4" t="n"/>
      <c r="L19" s="13">
        <f>IF(J19="","",IFERROR(VLOOKUP(J19,'Catálogos e instrucciones'!$H$2:$I$9,2,FALSE),""))</f>
        <v/>
      </c>
      <c r="M19" s="8" t="n"/>
      <c r="N19" s="4" t="n"/>
      <c r="O19" s="4" t="n"/>
      <c r="P19" s="27" t="n"/>
      <c r="Q19" s="14">
        <f>IF(M19="","",IF(M19="Ganada",100%,IF(M19="Pendiente",50%,IF(M19="Reprogramada",25%,IF(M19="Perdida",0%,"")))))</f>
        <v/>
      </c>
      <c r="R19" s="15">
        <f>IF(OR(H19="",Q19=""),"",IFERROR(H19*Q19,0))</f>
        <v/>
      </c>
      <c r="S19" s="16">
        <f>IF(B19="","",TODAY()-B19)</f>
        <v/>
      </c>
      <c r="T19" s="4" t="n"/>
      <c r="U19" s="17">
        <f>IF(A19="","",IF(M19="Ganada","Positiva",IF(M19="Perdida","Negativa","En seguimiento")))</f>
        <v/>
      </c>
    </row>
    <row r="20" ht="28" customHeight="1">
      <c r="A20" s="4" t="n"/>
      <c r="B20" s="27" t="n"/>
      <c r="C20" s="4" t="n"/>
      <c r="D20" s="4" t="n"/>
      <c r="E20" s="4" t="n"/>
      <c r="F20" s="4" t="n"/>
      <c r="G20" s="4" t="n"/>
      <c r="H20" s="6" t="n"/>
      <c r="I20" s="4" t="n"/>
      <c r="J20" s="4" t="n"/>
      <c r="K20" s="4" t="n"/>
      <c r="L20" s="7">
        <f>IF(J20="","",IFERROR(VLOOKUP(J20,'Catálogos e instrucciones'!$H$2:$I$9,2,FALSE),""))</f>
        <v/>
      </c>
      <c r="M20" s="8" t="n"/>
      <c r="N20" s="4" t="n"/>
      <c r="O20" s="4" t="n"/>
      <c r="P20" s="27" t="n"/>
      <c r="Q20" s="9">
        <f>IF(M20="","",IF(M20="Ganada",100%,IF(M20="Pendiente",50%,IF(M20="Reprogramada",25%,IF(M20="Perdida",0%,"")))))</f>
        <v/>
      </c>
      <c r="R20" s="10">
        <f>IF(OR(H20="",Q20=""),"",IFERROR(H20*Q20,0))</f>
        <v/>
      </c>
      <c r="S20" s="11">
        <f>IF(B20="","",TODAY()-B20)</f>
        <v/>
      </c>
      <c r="T20" s="4" t="n"/>
      <c r="U20" s="12">
        <f>IF(A20="","",IF(M20="Ganada","Positiva",IF(M20="Perdida","Negativa","En seguimiento")))</f>
        <v/>
      </c>
    </row>
    <row r="21" ht="28" customHeight="1">
      <c r="A21" s="4" t="n"/>
      <c r="B21" s="27" t="n"/>
      <c r="C21" s="4" t="n"/>
      <c r="D21" s="4" t="n"/>
      <c r="E21" s="4" t="n"/>
      <c r="F21" s="4" t="n"/>
      <c r="G21" s="4" t="n"/>
      <c r="H21" s="6" t="n"/>
      <c r="I21" s="4" t="n"/>
      <c r="J21" s="4" t="n"/>
      <c r="K21" s="4" t="n"/>
      <c r="L21" s="13">
        <f>IF(J21="","",IFERROR(VLOOKUP(J21,'Catálogos e instrucciones'!$H$2:$I$9,2,FALSE),""))</f>
        <v/>
      </c>
      <c r="M21" s="8" t="n"/>
      <c r="N21" s="4" t="n"/>
      <c r="O21" s="4" t="n"/>
      <c r="P21" s="27" t="n"/>
      <c r="Q21" s="14">
        <f>IF(M21="","",IF(M21="Ganada",100%,IF(M21="Pendiente",50%,IF(M21="Reprogramada",25%,IF(M21="Perdida",0%,"")))))</f>
        <v/>
      </c>
      <c r="R21" s="15">
        <f>IF(OR(H21="",Q21=""),"",IFERROR(H21*Q21,0))</f>
        <v/>
      </c>
      <c r="S21" s="16">
        <f>IF(B21="","",TODAY()-B21)</f>
        <v/>
      </c>
      <c r="T21" s="4" t="n"/>
      <c r="U21" s="17">
        <f>IF(A21="","",IF(M21="Ganada","Positiva",IF(M21="Perdida","Negativa","En seguimiento")))</f>
        <v/>
      </c>
    </row>
    <row r="22" ht="28" customHeight="1">
      <c r="A22" s="4" t="n"/>
      <c r="B22" s="27" t="n"/>
      <c r="C22" s="4" t="n"/>
      <c r="D22" s="4" t="n"/>
      <c r="E22" s="4" t="n"/>
      <c r="F22" s="4" t="n"/>
      <c r="G22" s="4" t="n"/>
      <c r="H22" s="6" t="n"/>
      <c r="I22" s="4" t="n"/>
      <c r="J22" s="4" t="n"/>
      <c r="K22" s="4" t="n"/>
      <c r="L22" s="7">
        <f>IF(J22="","",IFERROR(VLOOKUP(J22,'Catálogos e instrucciones'!$H$2:$I$9,2,FALSE),""))</f>
        <v/>
      </c>
      <c r="M22" s="8" t="n"/>
      <c r="N22" s="4" t="n"/>
      <c r="O22" s="4" t="n"/>
      <c r="P22" s="27" t="n"/>
      <c r="Q22" s="9">
        <f>IF(M22="","",IF(M22="Ganada",100%,IF(M22="Pendiente",50%,IF(M22="Reprogramada",25%,IF(M22="Perdida",0%,"")))))</f>
        <v/>
      </c>
      <c r="R22" s="10">
        <f>IF(OR(H22="",Q22=""),"",IFERROR(H22*Q22,0))</f>
        <v/>
      </c>
      <c r="S22" s="11">
        <f>IF(B22="","",TODAY()-B22)</f>
        <v/>
      </c>
      <c r="T22" s="4" t="n"/>
      <c r="U22" s="12">
        <f>IF(A22="","",IF(M22="Ganada","Positiva",IF(M22="Perdida","Negativa","En seguimiento")))</f>
        <v/>
      </c>
    </row>
    <row r="23" ht="28" customHeight="1">
      <c r="A23" s="4" t="n"/>
      <c r="B23" s="27" t="n"/>
      <c r="C23" s="4" t="n"/>
      <c r="D23" s="4" t="n"/>
      <c r="E23" s="4" t="n"/>
      <c r="F23" s="4" t="n"/>
      <c r="G23" s="4" t="n"/>
      <c r="H23" s="6" t="n"/>
      <c r="I23" s="4" t="n"/>
      <c r="J23" s="4" t="n"/>
      <c r="K23" s="4" t="n"/>
      <c r="L23" s="13">
        <f>IF(J23="","",IFERROR(VLOOKUP(J23,'Catálogos e instrucciones'!$H$2:$I$9,2,FALSE),""))</f>
        <v/>
      </c>
      <c r="M23" s="8" t="n"/>
      <c r="N23" s="4" t="n"/>
      <c r="O23" s="4" t="n"/>
      <c r="P23" s="27" t="n"/>
      <c r="Q23" s="14">
        <f>IF(M23="","",IF(M23="Ganada",100%,IF(M23="Pendiente",50%,IF(M23="Reprogramada",25%,IF(M23="Perdida",0%,"")))))</f>
        <v/>
      </c>
      <c r="R23" s="15">
        <f>IF(OR(H23="",Q23=""),"",IFERROR(H23*Q23,0))</f>
        <v/>
      </c>
      <c r="S23" s="16">
        <f>IF(B23="","",TODAY()-B23)</f>
        <v/>
      </c>
      <c r="T23" s="4" t="n"/>
      <c r="U23" s="17">
        <f>IF(A23="","",IF(M23="Ganada","Positiva",IF(M23="Perdida","Negativa","En seguimiento")))</f>
        <v/>
      </c>
    </row>
    <row r="24" ht="28" customHeight="1">
      <c r="A24" s="4" t="n"/>
      <c r="B24" s="27" t="n"/>
      <c r="C24" s="4" t="n"/>
      <c r="D24" s="4" t="n"/>
      <c r="E24" s="4" t="n"/>
      <c r="F24" s="4" t="n"/>
      <c r="G24" s="4" t="n"/>
      <c r="H24" s="6" t="n"/>
      <c r="I24" s="4" t="n"/>
      <c r="J24" s="4" t="n"/>
      <c r="K24" s="4" t="n"/>
      <c r="L24" s="7">
        <f>IF(J24="","",IFERROR(VLOOKUP(J24,'Catálogos e instrucciones'!$H$2:$I$9,2,FALSE),""))</f>
        <v/>
      </c>
      <c r="M24" s="8" t="n"/>
      <c r="N24" s="4" t="n"/>
      <c r="O24" s="4" t="n"/>
      <c r="P24" s="27" t="n"/>
      <c r="Q24" s="9">
        <f>IF(M24="","",IF(M24="Ganada",100%,IF(M24="Pendiente",50%,IF(M24="Reprogramada",25%,IF(M24="Perdida",0%,"")))))</f>
        <v/>
      </c>
      <c r="R24" s="10">
        <f>IF(OR(H24="",Q24=""),"",IFERROR(H24*Q24,0))</f>
        <v/>
      </c>
      <c r="S24" s="11">
        <f>IF(B24="","",TODAY()-B24)</f>
        <v/>
      </c>
      <c r="T24" s="4" t="n"/>
      <c r="U24" s="12">
        <f>IF(A24="","",IF(M24="Ganada","Positiva",IF(M24="Perdida","Negativa","En seguimiento")))</f>
        <v/>
      </c>
    </row>
    <row r="25" ht="28" customHeight="1">
      <c r="A25" s="4" t="n"/>
      <c r="B25" s="27" t="n"/>
      <c r="C25" s="4" t="n"/>
      <c r="D25" s="4" t="n"/>
      <c r="E25" s="4" t="n"/>
      <c r="F25" s="4" t="n"/>
      <c r="G25" s="4" t="n"/>
      <c r="H25" s="6" t="n"/>
      <c r="I25" s="4" t="n"/>
      <c r="J25" s="4" t="n"/>
      <c r="K25" s="4" t="n"/>
      <c r="L25" s="13">
        <f>IF(J25="","",IFERROR(VLOOKUP(J25,'Catálogos e instrucciones'!$H$2:$I$9,2,FALSE),""))</f>
        <v/>
      </c>
      <c r="M25" s="8" t="n"/>
      <c r="N25" s="4" t="n"/>
      <c r="O25" s="4" t="n"/>
      <c r="P25" s="27" t="n"/>
      <c r="Q25" s="14">
        <f>IF(M25="","",IF(M25="Ganada",100%,IF(M25="Pendiente",50%,IF(M25="Reprogramada",25%,IF(M25="Perdida",0%,"")))))</f>
        <v/>
      </c>
      <c r="R25" s="15">
        <f>IF(OR(H25="",Q25=""),"",IFERROR(H25*Q25,0))</f>
        <v/>
      </c>
      <c r="S25" s="16">
        <f>IF(B25="","",TODAY()-B25)</f>
        <v/>
      </c>
      <c r="T25" s="4" t="n"/>
      <c r="U25" s="17">
        <f>IF(A25="","",IF(M25="Ganada","Positiva",IF(M25="Perdida","Negativa","En seguimiento")))</f>
        <v/>
      </c>
    </row>
    <row r="26" ht="28" customHeight="1">
      <c r="A26" s="4" t="n"/>
      <c r="B26" s="27" t="n"/>
      <c r="C26" s="4" t="n"/>
      <c r="D26" s="4" t="n"/>
      <c r="E26" s="4" t="n"/>
      <c r="F26" s="4" t="n"/>
      <c r="G26" s="4" t="n"/>
      <c r="H26" s="6" t="n"/>
      <c r="I26" s="4" t="n"/>
      <c r="J26" s="4" t="n"/>
      <c r="K26" s="4" t="n"/>
      <c r="L26" s="7">
        <f>IF(J26="","",IFERROR(VLOOKUP(J26,'Catálogos e instrucciones'!$H$2:$I$9,2,FALSE),""))</f>
        <v/>
      </c>
      <c r="M26" s="8" t="n"/>
      <c r="N26" s="4" t="n"/>
      <c r="O26" s="4" t="n"/>
      <c r="P26" s="27" t="n"/>
      <c r="Q26" s="9">
        <f>IF(M26="","",IF(M26="Ganada",100%,IF(M26="Pendiente",50%,IF(M26="Reprogramada",25%,IF(M26="Perdida",0%,"")))))</f>
        <v/>
      </c>
      <c r="R26" s="10">
        <f>IF(OR(H26="",Q26=""),"",IFERROR(H26*Q26,0))</f>
        <v/>
      </c>
      <c r="S26" s="11">
        <f>IF(B26="","",TODAY()-B26)</f>
        <v/>
      </c>
      <c r="T26" s="4" t="n"/>
      <c r="U26" s="12">
        <f>IF(A26="","",IF(M26="Ganada","Positiva",IF(M26="Perdida","Negativa","En seguimiento")))</f>
        <v/>
      </c>
    </row>
    <row r="27" ht="28" customHeight="1">
      <c r="A27" s="4" t="n"/>
      <c r="B27" s="27" t="n"/>
      <c r="C27" s="4" t="n"/>
      <c r="D27" s="4" t="n"/>
      <c r="E27" s="4" t="n"/>
      <c r="F27" s="4" t="n"/>
      <c r="G27" s="4" t="n"/>
      <c r="H27" s="6" t="n"/>
      <c r="I27" s="4" t="n"/>
      <c r="J27" s="4" t="n"/>
      <c r="K27" s="4" t="n"/>
      <c r="L27" s="13">
        <f>IF(J27="","",IFERROR(VLOOKUP(J27,'Catálogos e instrucciones'!$H$2:$I$9,2,FALSE),""))</f>
        <v/>
      </c>
      <c r="M27" s="8" t="n"/>
      <c r="N27" s="4" t="n"/>
      <c r="O27" s="4" t="n"/>
      <c r="P27" s="27" t="n"/>
      <c r="Q27" s="14">
        <f>IF(M27="","",IF(M27="Ganada",100%,IF(M27="Pendiente",50%,IF(M27="Reprogramada",25%,IF(M27="Perdida",0%,"")))))</f>
        <v/>
      </c>
      <c r="R27" s="15">
        <f>IF(OR(H27="",Q27=""),"",IFERROR(H27*Q27,0))</f>
        <v/>
      </c>
      <c r="S27" s="16">
        <f>IF(B27="","",TODAY()-B27)</f>
        <v/>
      </c>
      <c r="T27" s="4" t="n"/>
      <c r="U27" s="17">
        <f>IF(A27="","",IF(M27="Ganada","Positiva",IF(M27="Perdida","Negativa","En seguimiento")))</f>
        <v/>
      </c>
    </row>
    <row r="28" ht="28" customHeight="1">
      <c r="A28" s="4" t="n"/>
      <c r="B28" s="27" t="n"/>
      <c r="C28" s="4" t="n"/>
      <c r="D28" s="4" t="n"/>
      <c r="E28" s="4" t="n"/>
      <c r="F28" s="4" t="n"/>
      <c r="G28" s="4" t="n"/>
      <c r="H28" s="6" t="n"/>
      <c r="I28" s="4" t="n"/>
      <c r="J28" s="4" t="n"/>
      <c r="K28" s="4" t="n"/>
      <c r="L28" s="7">
        <f>IF(J28="","",IFERROR(VLOOKUP(J28,'Catálogos e instrucciones'!$H$2:$I$9,2,FALSE),""))</f>
        <v/>
      </c>
      <c r="M28" s="8" t="n"/>
      <c r="N28" s="4" t="n"/>
      <c r="O28" s="4" t="n"/>
      <c r="P28" s="27" t="n"/>
      <c r="Q28" s="9">
        <f>IF(M28="","",IF(M28="Ganada",100%,IF(M28="Pendiente",50%,IF(M28="Reprogramada",25%,IF(M28="Perdida",0%,"")))))</f>
        <v/>
      </c>
      <c r="R28" s="10">
        <f>IF(OR(H28="",Q28=""),"",IFERROR(H28*Q28,0))</f>
        <v/>
      </c>
      <c r="S28" s="11">
        <f>IF(B28="","",TODAY()-B28)</f>
        <v/>
      </c>
      <c r="T28" s="4" t="n"/>
      <c r="U28" s="12">
        <f>IF(A28="","",IF(M28="Ganada","Positiva",IF(M28="Perdida","Negativa","En seguimiento")))</f>
        <v/>
      </c>
    </row>
    <row r="29" ht="28" customHeight="1">
      <c r="A29" s="4" t="n"/>
      <c r="B29" s="27" t="n"/>
      <c r="C29" s="4" t="n"/>
      <c r="D29" s="4" t="n"/>
      <c r="E29" s="4" t="n"/>
      <c r="F29" s="4" t="n"/>
      <c r="G29" s="4" t="n"/>
      <c r="H29" s="6" t="n"/>
      <c r="I29" s="4" t="n"/>
      <c r="J29" s="4" t="n"/>
      <c r="K29" s="4" t="n"/>
      <c r="L29" s="13">
        <f>IF(J29="","",IFERROR(VLOOKUP(J29,'Catálogos e instrucciones'!$H$2:$I$9,2,FALSE),""))</f>
        <v/>
      </c>
      <c r="M29" s="8" t="n"/>
      <c r="N29" s="4" t="n"/>
      <c r="O29" s="4" t="n"/>
      <c r="P29" s="27" t="n"/>
      <c r="Q29" s="14">
        <f>IF(M29="","",IF(M29="Ganada",100%,IF(M29="Pendiente",50%,IF(M29="Reprogramada",25%,IF(M29="Perdida",0%,"")))))</f>
        <v/>
      </c>
      <c r="R29" s="15">
        <f>IF(OR(H29="",Q29=""),"",IFERROR(H29*Q29,0))</f>
        <v/>
      </c>
      <c r="S29" s="16">
        <f>IF(B29="","",TODAY()-B29)</f>
        <v/>
      </c>
      <c r="T29" s="4" t="n"/>
      <c r="U29" s="17">
        <f>IF(A29="","",IF(M29="Ganada","Positiva",IF(M29="Perdida","Negativa","En seguimiento")))</f>
        <v/>
      </c>
    </row>
    <row r="30" ht="28" customHeight="1">
      <c r="A30" s="4" t="n"/>
      <c r="B30" s="27" t="n"/>
      <c r="C30" s="4" t="n"/>
      <c r="D30" s="4" t="n"/>
      <c r="E30" s="4" t="n"/>
      <c r="F30" s="4" t="n"/>
      <c r="G30" s="4" t="n"/>
      <c r="H30" s="6" t="n"/>
      <c r="I30" s="4" t="n"/>
      <c r="J30" s="4" t="n"/>
      <c r="K30" s="4" t="n"/>
      <c r="L30" s="7">
        <f>IF(J30="","",IFERROR(VLOOKUP(J30,'Catálogos e instrucciones'!$H$2:$I$9,2,FALSE),""))</f>
        <v/>
      </c>
      <c r="M30" s="8" t="n"/>
      <c r="N30" s="4" t="n"/>
      <c r="O30" s="4" t="n"/>
      <c r="P30" s="27" t="n"/>
      <c r="Q30" s="9">
        <f>IF(M30="","",IF(M30="Ganada",100%,IF(M30="Pendiente",50%,IF(M30="Reprogramada",25%,IF(M30="Perdida",0%,"")))))</f>
        <v/>
      </c>
      <c r="R30" s="10">
        <f>IF(OR(H30="",Q30=""),"",IFERROR(H30*Q30,0))</f>
        <v/>
      </c>
      <c r="S30" s="11">
        <f>IF(B30="","",TODAY()-B30)</f>
        <v/>
      </c>
      <c r="T30" s="4" t="n"/>
      <c r="U30" s="12">
        <f>IF(A30="","",IF(M30="Ganada","Positiva",IF(M30="Perdida","Negativa","En seguimiento")))</f>
        <v/>
      </c>
    </row>
    <row r="31" ht="28" customHeight="1">
      <c r="A31" s="4" t="n"/>
      <c r="B31" s="27" t="n"/>
      <c r="C31" s="4" t="n"/>
      <c r="D31" s="4" t="n"/>
      <c r="E31" s="4" t="n"/>
      <c r="F31" s="4" t="n"/>
      <c r="G31" s="4" t="n"/>
      <c r="H31" s="6" t="n"/>
      <c r="I31" s="4" t="n"/>
      <c r="J31" s="4" t="n"/>
      <c r="K31" s="4" t="n"/>
      <c r="L31" s="13">
        <f>IF(J31="","",IFERROR(VLOOKUP(J31,'Catálogos e instrucciones'!$H$2:$I$9,2,FALSE),""))</f>
        <v/>
      </c>
      <c r="M31" s="8" t="n"/>
      <c r="N31" s="4" t="n"/>
      <c r="O31" s="4" t="n"/>
      <c r="P31" s="27" t="n"/>
      <c r="Q31" s="14">
        <f>IF(M31="","",IF(M31="Ganada",100%,IF(M31="Pendiente",50%,IF(M31="Reprogramada",25%,IF(M31="Perdida",0%,"")))))</f>
        <v/>
      </c>
      <c r="R31" s="15">
        <f>IF(OR(H31="",Q31=""),"",IFERROR(H31*Q31,0))</f>
        <v/>
      </c>
      <c r="S31" s="16">
        <f>IF(B31="","",TODAY()-B31)</f>
        <v/>
      </c>
      <c r="T31" s="4" t="n"/>
      <c r="U31" s="17">
        <f>IF(A31="","",IF(M31="Ganada","Positiva",IF(M31="Perdida","Negativa","En seguimiento")))</f>
        <v/>
      </c>
    </row>
    <row r="32" ht="28" customHeight="1">
      <c r="A32" s="4" t="n"/>
      <c r="B32" s="27" t="n"/>
      <c r="C32" s="4" t="n"/>
      <c r="D32" s="4" t="n"/>
      <c r="E32" s="4" t="n"/>
      <c r="F32" s="4" t="n"/>
      <c r="G32" s="4" t="n"/>
      <c r="H32" s="6" t="n"/>
      <c r="I32" s="4" t="n"/>
      <c r="J32" s="4" t="n"/>
      <c r="K32" s="4" t="n"/>
      <c r="L32" s="7">
        <f>IF(J32="","",IFERROR(VLOOKUP(J32,'Catálogos e instrucciones'!$H$2:$I$9,2,FALSE),""))</f>
        <v/>
      </c>
      <c r="M32" s="8" t="n"/>
      <c r="N32" s="4" t="n"/>
      <c r="O32" s="4" t="n"/>
      <c r="P32" s="27" t="n"/>
      <c r="Q32" s="9">
        <f>IF(M32="","",IF(M32="Ganada",100%,IF(M32="Pendiente",50%,IF(M32="Reprogramada",25%,IF(M32="Perdida",0%,"")))))</f>
        <v/>
      </c>
      <c r="R32" s="10">
        <f>IF(OR(H32="",Q32=""),"",IFERROR(H32*Q32,0))</f>
        <v/>
      </c>
      <c r="S32" s="11">
        <f>IF(B32="","",TODAY()-B32)</f>
        <v/>
      </c>
      <c r="T32" s="4" t="n"/>
      <c r="U32" s="12">
        <f>IF(A32="","",IF(M32="Ganada","Positiva",IF(M32="Perdida","Negativa","En seguimiento")))</f>
        <v/>
      </c>
    </row>
    <row r="33" ht="28" customHeight="1">
      <c r="A33" s="4" t="n"/>
      <c r="B33" s="27" t="n"/>
      <c r="C33" s="4" t="n"/>
      <c r="D33" s="4" t="n"/>
      <c r="E33" s="4" t="n"/>
      <c r="F33" s="4" t="n"/>
      <c r="G33" s="4" t="n"/>
      <c r="H33" s="6" t="n"/>
      <c r="I33" s="4" t="n"/>
      <c r="J33" s="4" t="n"/>
      <c r="K33" s="4" t="n"/>
      <c r="L33" s="13">
        <f>IF(J33="","",IFERROR(VLOOKUP(J33,'Catálogos e instrucciones'!$H$2:$I$9,2,FALSE),""))</f>
        <v/>
      </c>
      <c r="M33" s="8" t="n"/>
      <c r="N33" s="4" t="n"/>
      <c r="O33" s="4" t="n"/>
      <c r="P33" s="27" t="n"/>
      <c r="Q33" s="14">
        <f>IF(M33="","",IF(M33="Ganada",100%,IF(M33="Pendiente",50%,IF(M33="Reprogramada",25%,IF(M33="Perdida",0%,"")))))</f>
        <v/>
      </c>
      <c r="R33" s="15">
        <f>IF(OR(H33="",Q33=""),"",IFERROR(H33*Q33,0))</f>
        <v/>
      </c>
      <c r="S33" s="16">
        <f>IF(B33="","",TODAY()-B33)</f>
        <v/>
      </c>
      <c r="T33" s="4" t="n"/>
      <c r="U33" s="17">
        <f>IF(A33="","",IF(M33="Ganada","Positiva",IF(M33="Perdida","Negativa","En seguimiento")))</f>
        <v/>
      </c>
    </row>
    <row r="34" ht="28" customHeight="1">
      <c r="A34" s="4" t="n"/>
      <c r="B34" s="27" t="n"/>
      <c r="C34" s="4" t="n"/>
      <c r="D34" s="4" t="n"/>
      <c r="E34" s="4" t="n"/>
      <c r="F34" s="4" t="n"/>
      <c r="G34" s="4" t="n"/>
      <c r="H34" s="6" t="n"/>
      <c r="I34" s="4" t="n"/>
      <c r="J34" s="4" t="n"/>
      <c r="K34" s="4" t="n"/>
      <c r="L34" s="7">
        <f>IF(J34="","",IFERROR(VLOOKUP(J34,'Catálogos e instrucciones'!$H$2:$I$9,2,FALSE),""))</f>
        <v/>
      </c>
      <c r="M34" s="8" t="n"/>
      <c r="N34" s="4" t="n"/>
      <c r="O34" s="4" t="n"/>
      <c r="P34" s="27" t="n"/>
      <c r="Q34" s="9">
        <f>IF(M34="","",IF(M34="Ganada",100%,IF(M34="Pendiente",50%,IF(M34="Reprogramada",25%,IF(M34="Perdida",0%,"")))))</f>
        <v/>
      </c>
      <c r="R34" s="10">
        <f>IF(OR(H34="",Q34=""),"",IFERROR(H34*Q34,0))</f>
        <v/>
      </c>
      <c r="S34" s="11">
        <f>IF(B34="","",TODAY()-B34)</f>
        <v/>
      </c>
      <c r="T34" s="4" t="n"/>
      <c r="U34" s="12">
        <f>IF(A34="","",IF(M34="Ganada","Positiva",IF(M34="Perdida","Negativa","En seguimiento")))</f>
        <v/>
      </c>
    </row>
    <row r="35" ht="28" customHeight="1">
      <c r="A35" s="4" t="n"/>
      <c r="B35" s="27" t="n"/>
      <c r="C35" s="4" t="n"/>
      <c r="D35" s="4" t="n"/>
      <c r="E35" s="4" t="n"/>
      <c r="F35" s="4" t="n"/>
      <c r="G35" s="4" t="n"/>
      <c r="H35" s="6" t="n"/>
      <c r="I35" s="4" t="n"/>
      <c r="J35" s="4" t="n"/>
      <c r="K35" s="4" t="n"/>
      <c r="L35" s="13">
        <f>IF(J35="","",IFERROR(VLOOKUP(J35,'Catálogos e instrucciones'!$H$2:$I$9,2,FALSE),""))</f>
        <v/>
      </c>
      <c r="M35" s="8" t="n"/>
      <c r="N35" s="4" t="n"/>
      <c r="O35" s="4" t="n"/>
      <c r="P35" s="27" t="n"/>
      <c r="Q35" s="14">
        <f>IF(M35="","",IF(M35="Ganada",100%,IF(M35="Pendiente",50%,IF(M35="Reprogramada",25%,IF(M35="Perdida",0%,"")))))</f>
        <v/>
      </c>
      <c r="R35" s="15">
        <f>IF(OR(H35="",Q35=""),"",IFERROR(H35*Q35,0))</f>
        <v/>
      </c>
      <c r="S35" s="16">
        <f>IF(B35="","",TODAY()-B35)</f>
        <v/>
      </c>
      <c r="T35" s="4" t="n"/>
      <c r="U35" s="17">
        <f>IF(A35="","",IF(M35="Ganada","Positiva",IF(M35="Perdida","Negativa","En seguimiento")))</f>
        <v/>
      </c>
    </row>
    <row r="36" ht="28" customHeight="1">
      <c r="A36" s="4" t="n"/>
      <c r="B36" s="27" t="n"/>
      <c r="C36" s="4" t="n"/>
      <c r="D36" s="4" t="n"/>
      <c r="E36" s="4" t="n"/>
      <c r="F36" s="4" t="n"/>
      <c r="G36" s="4" t="n"/>
      <c r="H36" s="6" t="n"/>
      <c r="I36" s="4" t="n"/>
      <c r="J36" s="4" t="n"/>
      <c r="K36" s="4" t="n"/>
      <c r="L36" s="7">
        <f>IF(J36="","",IFERROR(VLOOKUP(J36,'Catálogos e instrucciones'!$H$2:$I$9,2,FALSE),""))</f>
        <v/>
      </c>
      <c r="M36" s="8" t="n"/>
      <c r="N36" s="4" t="n"/>
      <c r="O36" s="4" t="n"/>
      <c r="P36" s="27" t="n"/>
      <c r="Q36" s="9">
        <f>IF(M36="","",IF(M36="Ganada",100%,IF(M36="Pendiente",50%,IF(M36="Reprogramada",25%,IF(M36="Perdida",0%,"")))))</f>
        <v/>
      </c>
      <c r="R36" s="10">
        <f>IF(OR(H36="",Q36=""),"",IFERROR(H36*Q36,0))</f>
        <v/>
      </c>
      <c r="S36" s="11">
        <f>IF(B36="","",TODAY()-B36)</f>
        <v/>
      </c>
      <c r="T36" s="4" t="n"/>
      <c r="U36" s="12">
        <f>IF(A36="","",IF(M36="Ganada","Positiva",IF(M36="Perdida","Negativa","En seguimiento")))</f>
        <v/>
      </c>
    </row>
    <row r="37" ht="28" customHeight="1">
      <c r="A37" s="4" t="n"/>
      <c r="B37" s="27" t="n"/>
      <c r="C37" s="4" t="n"/>
      <c r="D37" s="4" t="n"/>
      <c r="E37" s="4" t="n"/>
      <c r="F37" s="4" t="n"/>
      <c r="G37" s="4" t="n"/>
      <c r="H37" s="6" t="n"/>
      <c r="I37" s="4" t="n"/>
      <c r="J37" s="4" t="n"/>
      <c r="K37" s="4" t="n"/>
      <c r="L37" s="13">
        <f>IF(J37="","",IFERROR(VLOOKUP(J37,'Catálogos e instrucciones'!$H$2:$I$9,2,FALSE),""))</f>
        <v/>
      </c>
      <c r="M37" s="8" t="n"/>
      <c r="N37" s="4" t="n"/>
      <c r="O37" s="4" t="n"/>
      <c r="P37" s="27" t="n"/>
      <c r="Q37" s="14">
        <f>IF(M37="","",IF(M37="Ganada",100%,IF(M37="Pendiente",50%,IF(M37="Reprogramada",25%,IF(M37="Perdida",0%,"")))))</f>
        <v/>
      </c>
      <c r="R37" s="15">
        <f>IF(OR(H37="",Q37=""),"",IFERROR(H37*Q37,0))</f>
        <v/>
      </c>
      <c r="S37" s="16">
        <f>IF(B37="","",TODAY()-B37)</f>
        <v/>
      </c>
      <c r="T37" s="4" t="n"/>
      <c r="U37" s="17">
        <f>IF(A37="","",IF(M37="Ganada","Positiva",IF(M37="Perdida","Negativa","En seguimiento")))</f>
        <v/>
      </c>
    </row>
    <row r="38" ht="28" customHeight="1">
      <c r="A38" s="4" t="n"/>
      <c r="B38" s="27" t="n"/>
      <c r="C38" s="4" t="n"/>
      <c r="D38" s="4" t="n"/>
      <c r="E38" s="4" t="n"/>
      <c r="F38" s="4" t="n"/>
      <c r="G38" s="4" t="n"/>
      <c r="H38" s="6" t="n"/>
      <c r="I38" s="4" t="n"/>
      <c r="J38" s="4" t="n"/>
      <c r="K38" s="4" t="n"/>
      <c r="L38" s="7">
        <f>IF(J38="","",IFERROR(VLOOKUP(J38,'Catálogos e instrucciones'!$H$2:$I$9,2,FALSE),""))</f>
        <v/>
      </c>
      <c r="M38" s="8" t="n"/>
      <c r="N38" s="4" t="n"/>
      <c r="O38" s="4" t="n"/>
      <c r="P38" s="27" t="n"/>
      <c r="Q38" s="9">
        <f>IF(M38="","",IF(M38="Ganada",100%,IF(M38="Pendiente",50%,IF(M38="Reprogramada",25%,IF(M38="Perdida",0%,"")))))</f>
        <v/>
      </c>
      <c r="R38" s="10">
        <f>IF(OR(H38="",Q38=""),"",IFERROR(H38*Q38,0))</f>
        <v/>
      </c>
      <c r="S38" s="11">
        <f>IF(B38="","",TODAY()-B38)</f>
        <v/>
      </c>
      <c r="T38" s="4" t="n"/>
      <c r="U38" s="12">
        <f>IF(A38="","",IF(M38="Ganada","Positiva",IF(M38="Perdida","Negativa","En seguimiento")))</f>
        <v/>
      </c>
    </row>
    <row r="39" ht="28" customHeight="1">
      <c r="A39" s="4" t="n"/>
      <c r="B39" s="27" t="n"/>
      <c r="C39" s="4" t="n"/>
      <c r="D39" s="4" t="n"/>
      <c r="E39" s="4" t="n"/>
      <c r="F39" s="4" t="n"/>
      <c r="G39" s="4" t="n"/>
      <c r="H39" s="6" t="n"/>
      <c r="I39" s="4" t="n"/>
      <c r="J39" s="4" t="n"/>
      <c r="K39" s="4" t="n"/>
      <c r="L39" s="13">
        <f>IF(J39="","",IFERROR(VLOOKUP(J39,'Catálogos e instrucciones'!$H$2:$I$9,2,FALSE),""))</f>
        <v/>
      </c>
      <c r="M39" s="8" t="n"/>
      <c r="N39" s="4" t="n"/>
      <c r="O39" s="4" t="n"/>
      <c r="P39" s="27" t="n"/>
      <c r="Q39" s="14">
        <f>IF(M39="","",IF(M39="Ganada",100%,IF(M39="Pendiente",50%,IF(M39="Reprogramada",25%,IF(M39="Perdida",0%,"")))))</f>
        <v/>
      </c>
      <c r="R39" s="15">
        <f>IF(OR(H39="",Q39=""),"",IFERROR(H39*Q39,0))</f>
        <v/>
      </c>
      <c r="S39" s="16">
        <f>IF(B39="","",TODAY()-B39)</f>
        <v/>
      </c>
      <c r="T39" s="4" t="n"/>
      <c r="U39" s="17">
        <f>IF(A39="","",IF(M39="Ganada","Positiva",IF(M39="Perdida","Negativa","En seguimiento")))</f>
        <v/>
      </c>
    </row>
    <row r="40" ht="28" customHeight="1">
      <c r="A40" s="4" t="n"/>
      <c r="B40" s="27" t="n"/>
      <c r="C40" s="4" t="n"/>
      <c r="D40" s="4" t="n"/>
      <c r="E40" s="4" t="n"/>
      <c r="F40" s="4" t="n"/>
      <c r="G40" s="4" t="n"/>
      <c r="H40" s="6" t="n"/>
      <c r="I40" s="4" t="n"/>
      <c r="J40" s="4" t="n"/>
      <c r="K40" s="4" t="n"/>
      <c r="L40" s="7">
        <f>IF(J40="","",IFERROR(VLOOKUP(J40,'Catálogos e instrucciones'!$H$2:$I$9,2,FALSE),""))</f>
        <v/>
      </c>
      <c r="M40" s="8" t="n"/>
      <c r="N40" s="4" t="n"/>
      <c r="O40" s="4" t="n"/>
      <c r="P40" s="27" t="n"/>
      <c r="Q40" s="9">
        <f>IF(M40="","",IF(M40="Ganada",100%,IF(M40="Pendiente",50%,IF(M40="Reprogramada",25%,IF(M40="Perdida",0%,"")))))</f>
        <v/>
      </c>
      <c r="R40" s="10">
        <f>IF(OR(H40="",Q40=""),"",IFERROR(H40*Q40,0))</f>
        <v/>
      </c>
      <c r="S40" s="11">
        <f>IF(B40="","",TODAY()-B40)</f>
        <v/>
      </c>
      <c r="T40" s="4" t="n"/>
      <c r="U40" s="12">
        <f>IF(A40="","",IF(M40="Ganada","Positiva",IF(M40="Perdida","Negativa","En seguimiento")))</f>
        <v/>
      </c>
    </row>
    <row r="41" ht="28" customHeight="1">
      <c r="A41" s="4" t="n"/>
      <c r="B41" s="27" t="n"/>
      <c r="C41" s="4" t="n"/>
      <c r="D41" s="4" t="n"/>
      <c r="E41" s="4" t="n"/>
      <c r="F41" s="4" t="n"/>
      <c r="G41" s="4" t="n"/>
      <c r="H41" s="6" t="n"/>
      <c r="I41" s="4" t="n"/>
      <c r="J41" s="4" t="n"/>
      <c r="K41" s="4" t="n"/>
      <c r="L41" s="13">
        <f>IF(J41="","",IFERROR(VLOOKUP(J41,'Catálogos e instrucciones'!$H$2:$I$9,2,FALSE),""))</f>
        <v/>
      </c>
      <c r="M41" s="8" t="n"/>
      <c r="N41" s="4" t="n"/>
      <c r="O41" s="4" t="n"/>
      <c r="P41" s="27" t="n"/>
      <c r="Q41" s="14">
        <f>IF(M41="","",IF(M41="Ganada",100%,IF(M41="Pendiente",50%,IF(M41="Reprogramada",25%,IF(M41="Perdida",0%,"")))))</f>
        <v/>
      </c>
      <c r="R41" s="15">
        <f>IF(OR(H41="",Q41=""),"",IFERROR(H41*Q41,0))</f>
        <v/>
      </c>
      <c r="S41" s="16">
        <f>IF(B41="","",TODAY()-B41)</f>
        <v/>
      </c>
      <c r="T41" s="4" t="n"/>
      <c r="U41" s="17">
        <f>IF(A41="","",IF(M41="Ganada","Positiva",IF(M41="Perdida","Negativa","En seguimiento")))</f>
        <v/>
      </c>
    </row>
    <row r="42" ht="28" customHeight="1">
      <c r="A42" s="4" t="n"/>
      <c r="B42" s="27" t="n"/>
      <c r="C42" s="4" t="n"/>
      <c r="D42" s="4" t="n"/>
      <c r="E42" s="4" t="n"/>
      <c r="F42" s="4" t="n"/>
      <c r="G42" s="4" t="n"/>
      <c r="H42" s="6" t="n"/>
      <c r="I42" s="4" t="n"/>
      <c r="J42" s="4" t="n"/>
      <c r="K42" s="4" t="n"/>
      <c r="L42" s="7">
        <f>IF(J42="","",IFERROR(VLOOKUP(J42,'Catálogos e instrucciones'!$H$2:$I$9,2,FALSE),""))</f>
        <v/>
      </c>
      <c r="M42" s="8" t="n"/>
      <c r="N42" s="4" t="n"/>
      <c r="O42" s="4" t="n"/>
      <c r="P42" s="27" t="n"/>
      <c r="Q42" s="9">
        <f>IF(M42="","",IF(M42="Ganada",100%,IF(M42="Pendiente",50%,IF(M42="Reprogramada",25%,IF(M42="Perdida",0%,"")))))</f>
        <v/>
      </c>
      <c r="R42" s="10">
        <f>IF(OR(H42="",Q42=""),"",IFERROR(H42*Q42,0))</f>
        <v/>
      </c>
      <c r="S42" s="11">
        <f>IF(B42="","",TODAY()-B42)</f>
        <v/>
      </c>
      <c r="T42" s="4" t="n"/>
      <c r="U42" s="12">
        <f>IF(A42="","",IF(M42="Ganada","Positiva",IF(M42="Perdida","Negativa","En seguimiento")))</f>
        <v/>
      </c>
    </row>
    <row r="43" ht="28" customHeight="1">
      <c r="A43" s="4" t="n"/>
      <c r="B43" s="27" t="n"/>
      <c r="C43" s="4" t="n"/>
      <c r="D43" s="4" t="n"/>
      <c r="E43" s="4" t="n"/>
      <c r="F43" s="4" t="n"/>
      <c r="G43" s="4" t="n"/>
      <c r="H43" s="6" t="n"/>
      <c r="I43" s="4" t="n"/>
      <c r="J43" s="4" t="n"/>
      <c r="K43" s="4" t="n"/>
      <c r="L43" s="13">
        <f>IF(J43="","",IFERROR(VLOOKUP(J43,'Catálogos e instrucciones'!$H$2:$I$9,2,FALSE),""))</f>
        <v/>
      </c>
      <c r="M43" s="8" t="n"/>
      <c r="N43" s="4" t="n"/>
      <c r="O43" s="4" t="n"/>
      <c r="P43" s="27" t="n"/>
      <c r="Q43" s="14">
        <f>IF(M43="","",IF(M43="Ganada",100%,IF(M43="Pendiente",50%,IF(M43="Reprogramada",25%,IF(M43="Perdida",0%,"")))))</f>
        <v/>
      </c>
      <c r="R43" s="15">
        <f>IF(OR(H43="",Q43=""),"",IFERROR(H43*Q43,0))</f>
        <v/>
      </c>
      <c r="S43" s="16">
        <f>IF(B43="","",TODAY()-B43)</f>
        <v/>
      </c>
      <c r="T43" s="4" t="n"/>
      <c r="U43" s="17">
        <f>IF(A43="","",IF(M43="Ganada","Positiva",IF(M43="Perdida","Negativa","En seguimiento")))</f>
        <v/>
      </c>
    </row>
    <row r="44" ht="28" customHeight="1">
      <c r="A44" s="4" t="n"/>
      <c r="B44" s="27" t="n"/>
      <c r="C44" s="4" t="n"/>
      <c r="D44" s="4" t="n"/>
      <c r="E44" s="4" t="n"/>
      <c r="F44" s="4" t="n"/>
      <c r="G44" s="4" t="n"/>
      <c r="H44" s="6" t="n"/>
      <c r="I44" s="4" t="n"/>
      <c r="J44" s="4" t="n"/>
      <c r="K44" s="4" t="n"/>
      <c r="L44" s="7">
        <f>IF(J44="","",IFERROR(VLOOKUP(J44,'Catálogos e instrucciones'!$H$2:$I$9,2,FALSE),""))</f>
        <v/>
      </c>
      <c r="M44" s="8" t="n"/>
      <c r="N44" s="4" t="n"/>
      <c r="O44" s="4" t="n"/>
      <c r="P44" s="27" t="n"/>
      <c r="Q44" s="9">
        <f>IF(M44="","",IF(M44="Ganada",100%,IF(M44="Pendiente",50%,IF(M44="Reprogramada",25%,IF(M44="Perdida",0%,"")))))</f>
        <v/>
      </c>
      <c r="R44" s="10">
        <f>IF(OR(H44="",Q44=""),"",IFERROR(H44*Q44,0))</f>
        <v/>
      </c>
      <c r="S44" s="11">
        <f>IF(B44="","",TODAY()-B44)</f>
        <v/>
      </c>
      <c r="T44" s="4" t="n"/>
      <c r="U44" s="12">
        <f>IF(A44="","",IF(M44="Ganada","Positiva",IF(M44="Perdida","Negativa","En seguimiento")))</f>
        <v/>
      </c>
    </row>
    <row r="45" ht="28" customHeight="1">
      <c r="A45" s="4" t="n"/>
      <c r="B45" s="27" t="n"/>
      <c r="C45" s="4" t="n"/>
      <c r="D45" s="4" t="n"/>
      <c r="E45" s="4" t="n"/>
      <c r="F45" s="4" t="n"/>
      <c r="G45" s="4" t="n"/>
      <c r="H45" s="6" t="n"/>
      <c r="I45" s="4" t="n"/>
      <c r="J45" s="4" t="n"/>
      <c r="K45" s="4" t="n"/>
      <c r="L45" s="13">
        <f>IF(J45="","",IFERROR(VLOOKUP(J45,'Catálogos e instrucciones'!$H$2:$I$9,2,FALSE),""))</f>
        <v/>
      </c>
      <c r="M45" s="8" t="n"/>
      <c r="N45" s="4" t="n"/>
      <c r="O45" s="4" t="n"/>
      <c r="P45" s="27" t="n"/>
      <c r="Q45" s="14">
        <f>IF(M45="","",IF(M45="Ganada",100%,IF(M45="Pendiente",50%,IF(M45="Reprogramada",25%,IF(M45="Perdida",0%,"")))))</f>
        <v/>
      </c>
      <c r="R45" s="15">
        <f>IF(OR(H45="",Q45=""),"",IFERROR(H45*Q45,0))</f>
        <v/>
      </c>
      <c r="S45" s="16">
        <f>IF(B45="","",TODAY()-B45)</f>
        <v/>
      </c>
      <c r="T45" s="4" t="n"/>
      <c r="U45" s="17">
        <f>IF(A45="","",IF(M45="Ganada","Positiva",IF(M45="Perdida","Negativa","En seguimiento")))</f>
        <v/>
      </c>
    </row>
    <row r="46" ht="28" customHeight="1">
      <c r="A46" s="4" t="n"/>
      <c r="B46" s="27" t="n"/>
      <c r="C46" s="4" t="n"/>
      <c r="D46" s="4" t="n"/>
      <c r="E46" s="4" t="n"/>
      <c r="F46" s="4" t="n"/>
      <c r="G46" s="4" t="n"/>
      <c r="H46" s="6" t="n"/>
      <c r="I46" s="4" t="n"/>
      <c r="J46" s="4" t="n"/>
      <c r="K46" s="4" t="n"/>
      <c r="L46" s="7">
        <f>IF(J46="","",IFERROR(VLOOKUP(J46,'Catálogos e instrucciones'!$H$2:$I$9,2,FALSE),""))</f>
        <v/>
      </c>
      <c r="M46" s="8" t="n"/>
      <c r="N46" s="4" t="n"/>
      <c r="O46" s="4" t="n"/>
      <c r="P46" s="27" t="n"/>
      <c r="Q46" s="9">
        <f>IF(M46="","",IF(M46="Ganada",100%,IF(M46="Pendiente",50%,IF(M46="Reprogramada",25%,IF(M46="Perdida",0%,"")))))</f>
        <v/>
      </c>
      <c r="R46" s="10">
        <f>IF(OR(H46="",Q46=""),"",IFERROR(H46*Q46,0))</f>
        <v/>
      </c>
      <c r="S46" s="11">
        <f>IF(B46="","",TODAY()-B46)</f>
        <v/>
      </c>
      <c r="T46" s="4" t="n"/>
      <c r="U46" s="12">
        <f>IF(A46="","",IF(M46="Ganada","Positiva",IF(M46="Perdida","Negativa","En seguimiento")))</f>
        <v/>
      </c>
    </row>
    <row r="47" ht="28" customHeight="1">
      <c r="A47" s="4" t="n"/>
      <c r="B47" s="27" t="n"/>
      <c r="C47" s="4" t="n"/>
      <c r="D47" s="4" t="n"/>
      <c r="E47" s="4" t="n"/>
      <c r="F47" s="4" t="n"/>
      <c r="G47" s="4" t="n"/>
      <c r="H47" s="6" t="n"/>
      <c r="I47" s="4" t="n"/>
      <c r="J47" s="4" t="n"/>
      <c r="K47" s="4" t="n"/>
      <c r="L47" s="13">
        <f>IF(J47="","",IFERROR(VLOOKUP(J47,'Catálogos e instrucciones'!$H$2:$I$9,2,FALSE),""))</f>
        <v/>
      </c>
      <c r="M47" s="8" t="n"/>
      <c r="N47" s="4" t="n"/>
      <c r="O47" s="4" t="n"/>
      <c r="P47" s="27" t="n"/>
      <c r="Q47" s="14">
        <f>IF(M47="","",IF(M47="Ganada",100%,IF(M47="Pendiente",50%,IF(M47="Reprogramada",25%,IF(M47="Perdida",0%,"")))))</f>
        <v/>
      </c>
      <c r="R47" s="15">
        <f>IF(OR(H47="",Q47=""),"",IFERROR(H47*Q47,0))</f>
        <v/>
      </c>
      <c r="S47" s="16">
        <f>IF(B47="","",TODAY()-B47)</f>
        <v/>
      </c>
      <c r="T47" s="4" t="n"/>
      <c r="U47" s="17">
        <f>IF(A47="","",IF(M47="Ganada","Positiva",IF(M47="Perdida","Negativa","En seguimiento")))</f>
        <v/>
      </c>
    </row>
    <row r="48" ht="28" customHeight="1">
      <c r="A48" s="4" t="n"/>
      <c r="B48" s="27" t="n"/>
      <c r="C48" s="4" t="n"/>
      <c r="D48" s="4" t="n"/>
      <c r="E48" s="4" t="n"/>
      <c r="F48" s="4" t="n"/>
      <c r="G48" s="4" t="n"/>
      <c r="H48" s="6" t="n"/>
      <c r="I48" s="4" t="n"/>
      <c r="J48" s="4" t="n"/>
      <c r="K48" s="4" t="n"/>
      <c r="L48" s="7">
        <f>IF(J48="","",IFERROR(VLOOKUP(J48,'Catálogos e instrucciones'!$H$2:$I$9,2,FALSE),""))</f>
        <v/>
      </c>
      <c r="M48" s="8" t="n"/>
      <c r="N48" s="4" t="n"/>
      <c r="O48" s="4" t="n"/>
      <c r="P48" s="27" t="n"/>
      <c r="Q48" s="9">
        <f>IF(M48="","",IF(M48="Ganada",100%,IF(M48="Pendiente",50%,IF(M48="Reprogramada",25%,IF(M48="Perdida",0%,"")))))</f>
        <v/>
      </c>
      <c r="R48" s="10">
        <f>IF(OR(H48="",Q48=""),"",IFERROR(H48*Q48,0))</f>
        <v/>
      </c>
      <c r="S48" s="11">
        <f>IF(B48="","",TODAY()-B48)</f>
        <v/>
      </c>
      <c r="T48" s="4" t="n"/>
      <c r="U48" s="12">
        <f>IF(A48="","",IF(M48="Ganada","Positiva",IF(M48="Perdida","Negativa","En seguimiento")))</f>
        <v/>
      </c>
    </row>
    <row r="49" ht="28" customHeight="1">
      <c r="A49" s="4" t="n"/>
      <c r="B49" s="27" t="n"/>
      <c r="C49" s="4" t="n"/>
      <c r="D49" s="4" t="n"/>
      <c r="E49" s="4" t="n"/>
      <c r="F49" s="4" t="n"/>
      <c r="G49" s="4" t="n"/>
      <c r="H49" s="6" t="n"/>
      <c r="I49" s="4" t="n"/>
      <c r="J49" s="4" t="n"/>
      <c r="K49" s="4" t="n"/>
      <c r="L49" s="13">
        <f>IF(J49="","",IFERROR(VLOOKUP(J49,'Catálogos e instrucciones'!$H$2:$I$9,2,FALSE),""))</f>
        <v/>
      </c>
      <c r="M49" s="8" t="n"/>
      <c r="N49" s="4" t="n"/>
      <c r="O49" s="4" t="n"/>
      <c r="P49" s="27" t="n"/>
      <c r="Q49" s="14">
        <f>IF(M49="","",IF(M49="Ganada",100%,IF(M49="Pendiente",50%,IF(M49="Reprogramada",25%,IF(M49="Perdida",0%,"")))))</f>
        <v/>
      </c>
      <c r="R49" s="15">
        <f>IF(OR(H49="",Q49=""),"",IFERROR(H49*Q49,0))</f>
        <v/>
      </c>
      <c r="S49" s="16">
        <f>IF(B49="","",TODAY()-B49)</f>
        <v/>
      </c>
      <c r="T49" s="4" t="n"/>
      <c r="U49" s="17">
        <f>IF(A49="","",IF(M49="Ganada","Positiva",IF(M49="Perdida","Negativa","En seguimiento")))</f>
        <v/>
      </c>
    </row>
    <row r="50" ht="28" customHeight="1">
      <c r="A50" s="4" t="n"/>
      <c r="B50" s="27" t="n"/>
      <c r="C50" s="4" t="n"/>
      <c r="D50" s="4" t="n"/>
      <c r="E50" s="4" t="n"/>
      <c r="F50" s="4" t="n"/>
      <c r="G50" s="4" t="n"/>
      <c r="H50" s="6" t="n"/>
      <c r="I50" s="4" t="n"/>
      <c r="J50" s="4" t="n"/>
      <c r="K50" s="4" t="n"/>
      <c r="L50" s="7">
        <f>IF(J50="","",IFERROR(VLOOKUP(J50,'Catálogos e instrucciones'!$H$2:$I$9,2,FALSE),""))</f>
        <v/>
      </c>
      <c r="M50" s="8" t="n"/>
      <c r="N50" s="4" t="n"/>
      <c r="O50" s="4" t="n"/>
      <c r="P50" s="27" t="n"/>
      <c r="Q50" s="9">
        <f>IF(M50="","",IF(M50="Ganada",100%,IF(M50="Pendiente",50%,IF(M50="Reprogramada",25%,IF(M50="Perdida",0%,"")))))</f>
        <v/>
      </c>
      <c r="R50" s="10">
        <f>IF(OR(H50="",Q50=""),"",IFERROR(H50*Q50,0))</f>
        <v/>
      </c>
      <c r="S50" s="11">
        <f>IF(B50="","",TODAY()-B50)</f>
        <v/>
      </c>
      <c r="T50" s="4" t="n"/>
      <c r="U50" s="12">
        <f>IF(A50="","",IF(M50="Ganada","Positiva",IF(M50="Perdida","Negativa","En seguimiento")))</f>
        <v/>
      </c>
    </row>
    <row r="51" ht="28" customHeight="1">
      <c r="A51" s="4" t="n"/>
      <c r="B51" s="27" t="n"/>
      <c r="C51" s="4" t="n"/>
      <c r="D51" s="4" t="n"/>
      <c r="E51" s="4" t="n"/>
      <c r="F51" s="4" t="n"/>
      <c r="G51" s="4" t="n"/>
      <c r="H51" s="6" t="n"/>
      <c r="I51" s="4" t="n"/>
      <c r="J51" s="4" t="n"/>
      <c r="K51" s="4" t="n"/>
      <c r="L51" s="13">
        <f>IF(J51="","",IFERROR(VLOOKUP(J51,'Catálogos e instrucciones'!$H$2:$I$9,2,FALSE),""))</f>
        <v/>
      </c>
      <c r="M51" s="8" t="n"/>
      <c r="N51" s="4" t="n"/>
      <c r="O51" s="4" t="n"/>
      <c r="P51" s="27" t="n"/>
      <c r="Q51" s="14">
        <f>IF(M51="","",IF(M51="Ganada",100%,IF(M51="Pendiente",50%,IF(M51="Reprogramada",25%,IF(M51="Perdida",0%,"")))))</f>
        <v/>
      </c>
      <c r="R51" s="15">
        <f>IF(OR(H51="",Q51=""),"",IFERROR(H51*Q51,0))</f>
        <v/>
      </c>
      <c r="S51" s="16">
        <f>IF(B51="","",TODAY()-B51)</f>
        <v/>
      </c>
      <c r="T51" s="4" t="n"/>
      <c r="U51" s="17">
        <f>IF(A51="","",IF(M51="Ganada","Positiva",IF(M51="Perdida","Negativa","En seguimiento")))</f>
        <v/>
      </c>
    </row>
    <row r="52" ht="28" customHeight="1">
      <c r="A52" s="4" t="n"/>
      <c r="B52" s="27" t="n"/>
      <c r="C52" s="4" t="n"/>
      <c r="D52" s="4" t="n"/>
      <c r="E52" s="4" t="n"/>
      <c r="F52" s="4" t="n"/>
      <c r="G52" s="4" t="n"/>
      <c r="H52" s="6" t="n"/>
      <c r="I52" s="4" t="n"/>
      <c r="J52" s="4" t="n"/>
      <c r="K52" s="4" t="n"/>
      <c r="L52" s="7">
        <f>IF(J52="","",IFERROR(VLOOKUP(J52,'Catálogos e instrucciones'!$H$2:$I$9,2,FALSE),""))</f>
        <v/>
      </c>
      <c r="M52" s="8" t="n"/>
      <c r="N52" s="4" t="n"/>
      <c r="O52" s="4" t="n"/>
      <c r="P52" s="27" t="n"/>
      <c r="Q52" s="9">
        <f>IF(M52="","",IF(M52="Ganada",100%,IF(M52="Pendiente",50%,IF(M52="Reprogramada",25%,IF(M52="Perdida",0%,"")))))</f>
        <v/>
      </c>
      <c r="R52" s="10">
        <f>IF(OR(H52="",Q52=""),"",IFERROR(H52*Q52,0))</f>
        <v/>
      </c>
      <c r="S52" s="11">
        <f>IF(B52="","",TODAY()-B52)</f>
        <v/>
      </c>
      <c r="T52" s="4" t="n"/>
      <c r="U52" s="12">
        <f>IF(A52="","",IF(M52="Ganada","Positiva",IF(M52="Perdida","Negativa","En seguimiento")))</f>
        <v/>
      </c>
    </row>
    <row r="53" ht="28" customHeight="1">
      <c r="A53" s="4" t="n"/>
      <c r="B53" s="27" t="n"/>
      <c r="C53" s="4" t="n"/>
      <c r="D53" s="4" t="n"/>
      <c r="E53" s="4" t="n"/>
      <c r="F53" s="4" t="n"/>
      <c r="G53" s="4" t="n"/>
      <c r="H53" s="6" t="n"/>
      <c r="I53" s="4" t="n"/>
      <c r="J53" s="4" t="n"/>
      <c r="K53" s="4" t="n"/>
      <c r="L53" s="13">
        <f>IF(J53="","",IFERROR(VLOOKUP(J53,'Catálogos e instrucciones'!$H$2:$I$9,2,FALSE),""))</f>
        <v/>
      </c>
      <c r="M53" s="8" t="n"/>
      <c r="N53" s="4" t="n"/>
      <c r="O53" s="4" t="n"/>
      <c r="P53" s="27" t="n"/>
      <c r="Q53" s="14">
        <f>IF(M53="","",IF(M53="Ganada",100%,IF(M53="Pendiente",50%,IF(M53="Reprogramada",25%,IF(M53="Perdida",0%,"")))))</f>
        <v/>
      </c>
      <c r="R53" s="15">
        <f>IF(OR(H53="",Q53=""),"",IFERROR(H53*Q53,0))</f>
        <v/>
      </c>
      <c r="S53" s="16">
        <f>IF(B53="","",TODAY()-B53)</f>
        <v/>
      </c>
      <c r="T53" s="4" t="n"/>
      <c r="U53" s="17">
        <f>IF(A53="","",IF(M53="Ganada","Positiva",IF(M53="Perdida","Negativa","En seguimiento")))</f>
        <v/>
      </c>
    </row>
    <row r="54" ht="28" customHeight="1">
      <c r="A54" s="4" t="n"/>
      <c r="B54" s="27" t="n"/>
      <c r="C54" s="4" t="n"/>
      <c r="D54" s="4" t="n"/>
      <c r="E54" s="4" t="n"/>
      <c r="F54" s="4" t="n"/>
      <c r="G54" s="4" t="n"/>
      <c r="H54" s="6" t="n"/>
      <c r="I54" s="4" t="n"/>
      <c r="J54" s="4" t="n"/>
      <c r="K54" s="4" t="n"/>
      <c r="L54" s="7">
        <f>IF(J54="","",IFERROR(VLOOKUP(J54,'Catálogos e instrucciones'!$H$2:$I$9,2,FALSE),""))</f>
        <v/>
      </c>
      <c r="M54" s="8" t="n"/>
      <c r="N54" s="4" t="n"/>
      <c r="O54" s="4" t="n"/>
      <c r="P54" s="27" t="n"/>
      <c r="Q54" s="9">
        <f>IF(M54="","",IF(M54="Ganada",100%,IF(M54="Pendiente",50%,IF(M54="Reprogramada",25%,IF(M54="Perdida",0%,"")))))</f>
        <v/>
      </c>
      <c r="R54" s="10">
        <f>IF(OR(H54="",Q54=""),"",IFERROR(H54*Q54,0))</f>
        <v/>
      </c>
      <c r="S54" s="11">
        <f>IF(B54="","",TODAY()-B54)</f>
        <v/>
      </c>
      <c r="T54" s="4" t="n"/>
      <c r="U54" s="12">
        <f>IF(A54="","",IF(M54="Ganada","Positiva",IF(M54="Perdida","Negativa","En seguimiento")))</f>
        <v/>
      </c>
    </row>
    <row r="55" ht="28" customHeight="1">
      <c r="A55" s="4" t="n"/>
      <c r="B55" s="27" t="n"/>
      <c r="C55" s="4" t="n"/>
      <c r="D55" s="4" t="n"/>
      <c r="E55" s="4" t="n"/>
      <c r="F55" s="4" t="n"/>
      <c r="G55" s="4" t="n"/>
      <c r="H55" s="6" t="n"/>
      <c r="I55" s="4" t="n"/>
      <c r="J55" s="4" t="n"/>
      <c r="K55" s="4" t="n"/>
      <c r="L55" s="13">
        <f>IF(J55="","",IFERROR(VLOOKUP(J55,'Catálogos e instrucciones'!$H$2:$I$9,2,FALSE),""))</f>
        <v/>
      </c>
      <c r="M55" s="8" t="n"/>
      <c r="N55" s="4" t="n"/>
      <c r="O55" s="4" t="n"/>
      <c r="P55" s="27" t="n"/>
      <c r="Q55" s="14">
        <f>IF(M55="","",IF(M55="Ganada",100%,IF(M55="Pendiente",50%,IF(M55="Reprogramada",25%,IF(M55="Perdida",0%,"")))))</f>
        <v/>
      </c>
      <c r="R55" s="15">
        <f>IF(OR(H55="",Q55=""),"",IFERROR(H55*Q55,0))</f>
        <v/>
      </c>
      <c r="S55" s="16">
        <f>IF(B55="","",TODAY()-B55)</f>
        <v/>
      </c>
      <c r="T55" s="4" t="n"/>
      <c r="U55" s="17">
        <f>IF(A55="","",IF(M55="Ganada","Positiva",IF(M55="Perdida","Negativa","En seguimiento")))</f>
        <v/>
      </c>
    </row>
    <row r="56" ht="28" customHeight="1">
      <c r="A56" s="4" t="n"/>
      <c r="B56" s="27" t="n"/>
      <c r="C56" s="4" t="n"/>
      <c r="D56" s="4" t="n"/>
      <c r="E56" s="4" t="n"/>
      <c r="F56" s="4" t="n"/>
      <c r="G56" s="4" t="n"/>
      <c r="H56" s="6" t="n"/>
      <c r="I56" s="4" t="n"/>
      <c r="J56" s="4" t="n"/>
      <c r="K56" s="4" t="n"/>
      <c r="L56" s="7">
        <f>IF(J56="","",IFERROR(VLOOKUP(J56,'Catálogos e instrucciones'!$H$2:$I$9,2,FALSE),""))</f>
        <v/>
      </c>
      <c r="M56" s="8" t="n"/>
      <c r="N56" s="4" t="n"/>
      <c r="O56" s="4" t="n"/>
      <c r="P56" s="27" t="n"/>
      <c r="Q56" s="9">
        <f>IF(M56="","",IF(M56="Ganada",100%,IF(M56="Pendiente",50%,IF(M56="Reprogramada",25%,IF(M56="Perdida",0%,"")))))</f>
        <v/>
      </c>
      <c r="R56" s="10">
        <f>IF(OR(H56="",Q56=""),"",IFERROR(H56*Q56,0))</f>
        <v/>
      </c>
      <c r="S56" s="11">
        <f>IF(B56="","",TODAY()-B56)</f>
        <v/>
      </c>
      <c r="T56" s="4" t="n"/>
      <c r="U56" s="12">
        <f>IF(A56="","",IF(M56="Ganada","Positiva",IF(M56="Perdida","Negativa","En seguimiento")))</f>
        <v/>
      </c>
    </row>
    <row r="57" ht="28" customHeight="1">
      <c r="A57" s="4" t="n"/>
      <c r="B57" s="27" t="n"/>
      <c r="C57" s="4" t="n"/>
      <c r="D57" s="4" t="n"/>
      <c r="E57" s="4" t="n"/>
      <c r="F57" s="4" t="n"/>
      <c r="G57" s="4" t="n"/>
      <c r="H57" s="6" t="n"/>
      <c r="I57" s="4" t="n"/>
      <c r="J57" s="4" t="n"/>
      <c r="K57" s="4" t="n"/>
      <c r="L57" s="13">
        <f>IF(J57="","",IFERROR(VLOOKUP(J57,'Catálogos e instrucciones'!$H$2:$I$9,2,FALSE),""))</f>
        <v/>
      </c>
      <c r="M57" s="8" t="n"/>
      <c r="N57" s="4" t="n"/>
      <c r="O57" s="4" t="n"/>
      <c r="P57" s="27" t="n"/>
      <c r="Q57" s="14">
        <f>IF(M57="","",IF(M57="Ganada",100%,IF(M57="Pendiente",50%,IF(M57="Reprogramada",25%,IF(M57="Perdida",0%,"")))))</f>
        <v/>
      </c>
      <c r="R57" s="15">
        <f>IF(OR(H57="",Q57=""),"",IFERROR(H57*Q57,0))</f>
        <v/>
      </c>
      <c r="S57" s="16">
        <f>IF(B57="","",TODAY()-B57)</f>
        <v/>
      </c>
      <c r="T57" s="4" t="n"/>
      <c r="U57" s="17">
        <f>IF(A57="","",IF(M57="Ganada","Positiva",IF(M57="Perdida","Negativa","En seguimiento")))</f>
        <v/>
      </c>
    </row>
    <row r="58" ht="28" customHeight="1">
      <c r="A58" s="4" t="n"/>
      <c r="B58" s="27" t="n"/>
      <c r="C58" s="4" t="n"/>
      <c r="D58" s="4" t="n"/>
      <c r="E58" s="4" t="n"/>
      <c r="F58" s="4" t="n"/>
      <c r="G58" s="4" t="n"/>
      <c r="H58" s="6" t="n"/>
      <c r="I58" s="4" t="n"/>
      <c r="J58" s="4" t="n"/>
      <c r="K58" s="4" t="n"/>
      <c r="L58" s="7">
        <f>IF(J58="","",IFERROR(VLOOKUP(J58,'Catálogos e instrucciones'!$H$2:$I$9,2,FALSE),""))</f>
        <v/>
      </c>
      <c r="M58" s="8" t="n"/>
      <c r="N58" s="4" t="n"/>
      <c r="O58" s="4" t="n"/>
      <c r="P58" s="27" t="n"/>
      <c r="Q58" s="9">
        <f>IF(M58="","",IF(M58="Ganada",100%,IF(M58="Pendiente",50%,IF(M58="Reprogramada",25%,IF(M58="Perdida",0%,"")))))</f>
        <v/>
      </c>
      <c r="R58" s="10">
        <f>IF(OR(H58="",Q58=""),"",IFERROR(H58*Q58,0))</f>
        <v/>
      </c>
      <c r="S58" s="11">
        <f>IF(B58="","",TODAY()-B58)</f>
        <v/>
      </c>
      <c r="T58" s="4" t="n"/>
      <c r="U58" s="12">
        <f>IF(A58="","",IF(M58="Ganada","Positiva",IF(M58="Perdida","Negativa","En seguimiento")))</f>
        <v/>
      </c>
    </row>
    <row r="59" ht="28" customHeight="1">
      <c r="A59" s="4" t="n"/>
      <c r="B59" s="27" t="n"/>
      <c r="C59" s="4" t="n"/>
      <c r="D59" s="4" t="n"/>
      <c r="E59" s="4" t="n"/>
      <c r="F59" s="4" t="n"/>
      <c r="G59" s="4" t="n"/>
      <c r="H59" s="6" t="n"/>
      <c r="I59" s="4" t="n"/>
      <c r="J59" s="4" t="n"/>
      <c r="K59" s="4" t="n"/>
      <c r="L59" s="13">
        <f>IF(J59="","",IFERROR(VLOOKUP(J59,'Catálogos e instrucciones'!$H$2:$I$9,2,FALSE),""))</f>
        <v/>
      </c>
      <c r="M59" s="8" t="n"/>
      <c r="N59" s="4" t="n"/>
      <c r="O59" s="4" t="n"/>
      <c r="P59" s="27" t="n"/>
      <c r="Q59" s="14">
        <f>IF(M59="","",IF(M59="Ganada",100%,IF(M59="Pendiente",50%,IF(M59="Reprogramada",25%,IF(M59="Perdida",0%,"")))))</f>
        <v/>
      </c>
      <c r="R59" s="15">
        <f>IF(OR(H59="",Q59=""),"",IFERROR(H59*Q59,0))</f>
        <v/>
      </c>
      <c r="S59" s="16">
        <f>IF(B59="","",TODAY()-B59)</f>
        <v/>
      </c>
      <c r="T59" s="4" t="n"/>
      <c r="U59" s="17">
        <f>IF(A59="","",IF(M59="Ganada","Positiva",IF(M59="Perdida","Negativa","En seguimiento")))</f>
        <v/>
      </c>
    </row>
    <row r="60" ht="28" customHeight="1">
      <c r="A60" s="4" t="n"/>
      <c r="B60" s="27" t="n"/>
      <c r="C60" s="4" t="n"/>
      <c r="D60" s="4" t="n"/>
      <c r="E60" s="4" t="n"/>
      <c r="F60" s="4" t="n"/>
      <c r="G60" s="4" t="n"/>
      <c r="H60" s="6" t="n"/>
      <c r="I60" s="4" t="n"/>
      <c r="J60" s="4" t="n"/>
      <c r="K60" s="4" t="n"/>
      <c r="L60" s="7">
        <f>IF(J60="","",IFERROR(VLOOKUP(J60,'Catálogos e instrucciones'!$H$2:$I$9,2,FALSE),""))</f>
        <v/>
      </c>
      <c r="M60" s="8" t="n"/>
      <c r="N60" s="4" t="n"/>
      <c r="O60" s="4" t="n"/>
      <c r="P60" s="27" t="n"/>
      <c r="Q60" s="9">
        <f>IF(M60="","",IF(M60="Ganada",100%,IF(M60="Pendiente",50%,IF(M60="Reprogramada",25%,IF(M60="Perdida",0%,"")))))</f>
        <v/>
      </c>
      <c r="R60" s="10">
        <f>IF(OR(H60="",Q60=""),"",IFERROR(H60*Q60,0))</f>
        <v/>
      </c>
      <c r="S60" s="11">
        <f>IF(B60="","",TODAY()-B60)</f>
        <v/>
      </c>
      <c r="T60" s="4" t="n"/>
      <c r="U60" s="12">
        <f>IF(A60="","",IF(M60="Ganada","Positiva",IF(M60="Perdida","Negativa","En seguimiento")))</f>
        <v/>
      </c>
    </row>
    <row r="61" ht="28" customHeight="1">
      <c r="A61" s="4" t="n"/>
      <c r="B61" s="27" t="n"/>
      <c r="C61" s="4" t="n"/>
      <c r="D61" s="4" t="n"/>
      <c r="E61" s="4" t="n"/>
      <c r="F61" s="4" t="n"/>
      <c r="G61" s="4" t="n"/>
      <c r="H61" s="6" t="n"/>
      <c r="I61" s="4" t="n"/>
      <c r="J61" s="4" t="n"/>
      <c r="K61" s="4" t="n"/>
      <c r="L61" s="13">
        <f>IF(J61="","",IFERROR(VLOOKUP(J61,'Catálogos e instrucciones'!$H$2:$I$9,2,FALSE),""))</f>
        <v/>
      </c>
      <c r="M61" s="8" t="n"/>
      <c r="N61" s="4" t="n"/>
      <c r="O61" s="4" t="n"/>
      <c r="P61" s="27" t="n"/>
      <c r="Q61" s="14">
        <f>IF(M61="","",IF(M61="Ganada",100%,IF(M61="Pendiente",50%,IF(M61="Reprogramada",25%,IF(M61="Perdida",0%,"")))))</f>
        <v/>
      </c>
      <c r="R61" s="15">
        <f>IF(OR(H61="",Q61=""),"",IFERROR(H61*Q61,0))</f>
        <v/>
      </c>
      <c r="S61" s="16">
        <f>IF(B61="","",TODAY()-B61)</f>
        <v/>
      </c>
      <c r="T61" s="4" t="n"/>
      <c r="U61" s="17">
        <f>IF(A61="","",IF(M61="Ganada","Positiva",IF(M61="Perdida","Negativa","En seguimiento")))</f>
        <v/>
      </c>
    </row>
    <row r="62" ht="28" customHeight="1">
      <c r="A62" s="4" t="n"/>
      <c r="B62" s="27" t="n"/>
      <c r="C62" s="4" t="n"/>
      <c r="D62" s="4" t="n"/>
      <c r="E62" s="4" t="n"/>
      <c r="F62" s="4" t="n"/>
      <c r="G62" s="4" t="n"/>
      <c r="H62" s="6" t="n"/>
      <c r="I62" s="4" t="n"/>
      <c r="J62" s="4" t="n"/>
      <c r="K62" s="4" t="n"/>
      <c r="L62" s="7">
        <f>IF(J62="","",IFERROR(VLOOKUP(J62,'Catálogos e instrucciones'!$H$2:$I$9,2,FALSE),""))</f>
        <v/>
      </c>
      <c r="M62" s="8" t="n"/>
      <c r="N62" s="4" t="n"/>
      <c r="O62" s="4" t="n"/>
      <c r="P62" s="27" t="n"/>
      <c r="Q62" s="9">
        <f>IF(M62="","",IF(M62="Ganada",100%,IF(M62="Pendiente",50%,IF(M62="Reprogramada",25%,IF(M62="Perdida",0%,"")))))</f>
        <v/>
      </c>
      <c r="R62" s="10">
        <f>IF(OR(H62="",Q62=""),"",IFERROR(H62*Q62,0))</f>
        <v/>
      </c>
      <c r="S62" s="11">
        <f>IF(B62="","",TODAY()-B62)</f>
        <v/>
      </c>
      <c r="T62" s="4" t="n"/>
      <c r="U62" s="12">
        <f>IF(A62="","",IF(M62="Ganada","Positiva",IF(M62="Perdida","Negativa","En seguimiento")))</f>
        <v/>
      </c>
    </row>
    <row r="63" ht="28" customHeight="1">
      <c r="A63" s="4" t="n"/>
      <c r="B63" s="27" t="n"/>
      <c r="C63" s="4" t="n"/>
      <c r="D63" s="4" t="n"/>
      <c r="E63" s="4" t="n"/>
      <c r="F63" s="4" t="n"/>
      <c r="G63" s="4" t="n"/>
      <c r="H63" s="6" t="n"/>
      <c r="I63" s="4" t="n"/>
      <c r="J63" s="4" t="n"/>
      <c r="K63" s="4" t="n"/>
      <c r="L63" s="13">
        <f>IF(J63="","",IFERROR(VLOOKUP(J63,'Catálogos e instrucciones'!$H$2:$I$9,2,FALSE),""))</f>
        <v/>
      </c>
      <c r="M63" s="8" t="n"/>
      <c r="N63" s="4" t="n"/>
      <c r="O63" s="4" t="n"/>
      <c r="P63" s="27" t="n"/>
      <c r="Q63" s="14">
        <f>IF(M63="","",IF(M63="Ganada",100%,IF(M63="Pendiente",50%,IF(M63="Reprogramada",25%,IF(M63="Perdida",0%,"")))))</f>
        <v/>
      </c>
      <c r="R63" s="15">
        <f>IF(OR(H63="",Q63=""),"",IFERROR(H63*Q63,0))</f>
        <v/>
      </c>
      <c r="S63" s="16">
        <f>IF(B63="","",TODAY()-B63)</f>
        <v/>
      </c>
      <c r="T63" s="4" t="n"/>
      <c r="U63" s="17">
        <f>IF(A63="","",IF(M63="Ganada","Positiva",IF(M63="Perdida","Negativa","En seguimiento")))</f>
        <v/>
      </c>
    </row>
    <row r="64" ht="28" customHeight="1">
      <c r="A64" s="4" t="n"/>
      <c r="B64" s="27" t="n"/>
      <c r="C64" s="4" t="n"/>
      <c r="D64" s="4" t="n"/>
      <c r="E64" s="4" t="n"/>
      <c r="F64" s="4" t="n"/>
      <c r="G64" s="4" t="n"/>
      <c r="H64" s="6" t="n"/>
      <c r="I64" s="4" t="n"/>
      <c r="J64" s="4" t="n"/>
      <c r="K64" s="4" t="n"/>
      <c r="L64" s="7">
        <f>IF(J64="","",IFERROR(VLOOKUP(J64,'Catálogos e instrucciones'!$H$2:$I$9,2,FALSE),""))</f>
        <v/>
      </c>
      <c r="M64" s="8" t="n"/>
      <c r="N64" s="4" t="n"/>
      <c r="O64" s="4" t="n"/>
      <c r="P64" s="27" t="n"/>
      <c r="Q64" s="9">
        <f>IF(M64="","",IF(M64="Ganada",100%,IF(M64="Pendiente",50%,IF(M64="Reprogramada",25%,IF(M64="Perdida",0%,"")))))</f>
        <v/>
      </c>
      <c r="R64" s="10">
        <f>IF(OR(H64="",Q64=""),"",IFERROR(H64*Q64,0))</f>
        <v/>
      </c>
      <c r="S64" s="11">
        <f>IF(B64="","",TODAY()-B64)</f>
        <v/>
      </c>
      <c r="T64" s="4" t="n"/>
      <c r="U64" s="12">
        <f>IF(A64="","",IF(M64="Ganada","Positiva",IF(M64="Perdida","Negativa","En seguimiento")))</f>
        <v/>
      </c>
    </row>
    <row r="65" ht="28" customHeight="1">
      <c r="A65" s="4" t="n"/>
      <c r="B65" s="27" t="n"/>
      <c r="C65" s="4" t="n"/>
      <c r="D65" s="4" t="n"/>
      <c r="E65" s="4" t="n"/>
      <c r="F65" s="4" t="n"/>
      <c r="G65" s="4" t="n"/>
      <c r="H65" s="6" t="n"/>
      <c r="I65" s="4" t="n"/>
      <c r="J65" s="4" t="n"/>
      <c r="K65" s="4" t="n"/>
      <c r="L65" s="13">
        <f>IF(J65="","",IFERROR(VLOOKUP(J65,'Catálogos e instrucciones'!$H$2:$I$9,2,FALSE),""))</f>
        <v/>
      </c>
      <c r="M65" s="8" t="n"/>
      <c r="N65" s="4" t="n"/>
      <c r="O65" s="4" t="n"/>
      <c r="P65" s="27" t="n"/>
      <c r="Q65" s="14">
        <f>IF(M65="","",IF(M65="Ganada",100%,IF(M65="Pendiente",50%,IF(M65="Reprogramada",25%,IF(M65="Perdida",0%,"")))))</f>
        <v/>
      </c>
      <c r="R65" s="15">
        <f>IF(OR(H65="",Q65=""),"",IFERROR(H65*Q65,0))</f>
        <v/>
      </c>
      <c r="S65" s="16">
        <f>IF(B65="","",TODAY()-B65)</f>
        <v/>
      </c>
      <c r="T65" s="4" t="n"/>
      <c r="U65" s="17">
        <f>IF(A65="","",IF(M65="Ganada","Positiva",IF(M65="Perdida","Negativa","En seguimiento")))</f>
        <v/>
      </c>
    </row>
    <row r="66" ht="28" customHeight="1">
      <c r="A66" s="4" t="n"/>
      <c r="B66" s="27" t="n"/>
      <c r="C66" s="4" t="n"/>
      <c r="D66" s="4" t="n"/>
      <c r="E66" s="4" t="n"/>
      <c r="F66" s="4" t="n"/>
      <c r="G66" s="4" t="n"/>
      <c r="H66" s="6" t="n"/>
      <c r="I66" s="4" t="n"/>
      <c r="J66" s="4" t="n"/>
      <c r="K66" s="4" t="n"/>
      <c r="L66" s="7">
        <f>IF(J66="","",IFERROR(VLOOKUP(J66,'Catálogos e instrucciones'!$H$2:$I$9,2,FALSE),""))</f>
        <v/>
      </c>
      <c r="M66" s="8" t="n"/>
      <c r="N66" s="4" t="n"/>
      <c r="O66" s="4" t="n"/>
      <c r="P66" s="27" t="n"/>
      <c r="Q66" s="9">
        <f>IF(M66="","",IF(M66="Ganada",100%,IF(M66="Pendiente",50%,IF(M66="Reprogramada",25%,IF(M66="Perdida",0%,"")))))</f>
        <v/>
      </c>
      <c r="R66" s="10">
        <f>IF(OR(H66="",Q66=""),"",IFERROR(H66*Q66,0))</f>
        <v/>
      </c>
      <c r="S66" s="11">
        <f>IF(B66="","",TODAY()-B66)</f>
        <v/>
      </c>
      <c r="T66" s="4" t="n"/>
      <c r="U66" s="12">
        <f>IF(A66="","",IF(M66="Ganada","Positiva",IF(M66="Perdida","Negativa","En seguimiento")))</f>
        <v/>
      </c>
    </row>
    <row r="67" ht="28" customHeight="1">
      <c r="A67" s="4" t="n"/>
      <c r="B67" s="27" t="n"/>
      <c r="C67" s="4" t="n"/>
      <c r="D67" s="4" t="n"/>
      <c r="E67" s="4" t="n"/>
      <c r="F67" s="4" t="n"/>
      <c r="G67" s="4" t="n"/>
      <c r="H67" s="6" t="n"/>
      <c r="I67" s="4" t="n"/>
      <c r="J67" s="4" t="n"/>
      <c r="K67" s="4" t="n"/>
      <c r="L67" s="13">
        <f>IF(J67="","",IFERROR(VLOOKUP(J67,'Catálogos e instrucciones'!$H$2:$I$9,2,FALSE),""))</f>
        <v/>
      </c>
      <c r="M67" s="8" t="n"/>
      <c r="N67" s="4" t="n"/>
      <c r="O67" s="4" t="n"/>
      <c r="P67" s="27" t="n"/>
      <c r="Q67" s="14">
        <f>IF(M67="","",IF(M67="Ganada",100%,IF(M67="Pendiente",50%,IF(M67="Reprogramada",25%,IF(M67="Perdida",0%,"")))))</f>
        <v/>
      </c>
      <c r="R67" s="15">
        <f>IF(OR(H67="",Q67=""),"",IFERROR(H67*Q67,0))</f>
        <v/>
      </c>
      <c r="S67" s="16">
        <f>IF(B67="","",TODAY()-B67)</f>
        <v/>
      </c>
      <c r="T67" s="4" t="n"/>
      <c r="U67" s="17">
        <f>IF(A67="","",IF(M67="Ganada","Positiva",IF(M67="Perdida","Negativa","En seguimiento")))</f>
        <v/>
      </c>
    </row>
    <row r="68" ht="28" customHeight="1">
      <c r="A68" s="4" t="n"/>
      <c r="B68" s="27" t="n"/>
      <c r="C68" s="4" t="n"/>
      <c r="D68" s="4" t="n"/>
      <c r="E68" s="4" t="n"/>
      <c r="F68" s="4" t="n"/>
      <c r="G68" s="4" t="n"/>
      <c r="H68" s="6" t="n"/>
      <c r="I68" s="4" t="n"/>
      <c r="J68" s="4" t="n"/>
      <c r="K68" s="4" t="n"/>
      <c r="L68" s="7">
        <f>IF(J68="","",IFERROR(VLOOKUP(J68,'Catálogos e instrucciones'!$H$2:$I$9,2,FALSE),""))</f>
        <v/>
      </c>
      <c r="M68" s="8" t="n"/>
      <c r="N68" s="4" t="n"/>
      <c r="O68" s="4" t="n"/>
      <c r="P68" s="27" t="n"/>
      <c r="Q68" s="9">
        <f>IF(M68="","",IF(M68="Ganada",100%,IF(M68="Pendiente",50%,IF(M68="Reprogramada",25%,IF(M68="Perdida",0%,"")))))</f>
        <v/>
      </c>
      <c r="R68" s="10">
        <f>IF(OR(H68="",Q68=""),"",IFERROR(H68*Q68,0))</f>
        <v/>
      </c>
      <c r="S68" s="11">
        <f>IF(B68="","",TODAY()-B68)</f>
        <v/>
      </c>
      <c r="T68" s="4" t="n"/>
      <c r="U68" s="12">
        <f>IF(A68="","",IF(M68="Ganada","Positiva",IF(M68="Perdida","Negativa","En seguimiento")))</f>
        <v/>
      </c>
    </row>
    <row r="69" ht="28" customHeight="1">
      <c r="A69" s="4" t="n"/>
      <c r="B69" s="27" t="n"/>
      <c r="C69" s="4" t="n"/>
      <c r="D69" s="4" t="n"/>
      <c r="E69" s="4" t="n"/>
      <c r="F69" s="4" t="n"/>
      <c r="G69" s="4" t="n"/>
      <c r="H69" s="6" t="n"/>
      <c r="I69" s="4" t="n"/>
      <c r="J69" s="4" t="n"/>
      <c r="K69" s="4" t="n"/>
      <c r="L69" s="13">
        <f>IF(J69="","",IFERROR(VLOOKUP(J69,'Catálogos e instrucciones'!$H$2:$I$9,2,FALSE),""))</f>
        <v/>
      </c>
      <c r="M69" s="8" t="n"/>
      <c r="N69" s="4" t="n"/>
      <c r="O69" s="4" t="n"/>
      <c r="P69" s="27" t="n"/>
      <c r="Q69" s="14">
        <f>IF(M69="","",IF(M69="Ganada",100%,IF(M69="Pendiente",50%,IF(M69="Reprogramada",25%,IF(M69="Perdida",0%,"")))))</f>
        <v/>
      </c>
      <c r="R69" s="15">
        <f>IF(OR(H69="",Q69=""),"",IFERROR(H69*Q69,0))</f>
        <v/>
      </c>
      <c r="S69" s="16">
        <f>IF(B69="","",TODAY()-B69)</f>
        <v/>
      </c>
      <c r="T69" s="4" t="n"/>
      <c r="U69" s="17">
        <f>IF(A69="","",IF(M69="Ganada","Positiva",IF(M69="Perdida","Negativa","En seguimiento")))</f>
        <v/>
      </c>
    </row>
    <row r="70" ht="28" customHeight="1">
      <c r="A70" s="4" t="n"/>
      <c r="B70" s="27" t="n"/>
      <c r="C70" s="4" t="n"/>
      <c r="D70" s="4" t="n"/>
      <c r="E70" s="4" t="n"/>
      <c r="F70" s="4" t="n"/>
      <c r="G70" s="4" t="n"/>
      <c r="H70" s="6" t="n"/>
      <c r="I70" s="4" t="n"/>
      <c r="J70" s="4" t="n"/>
      <c r="K70" s="4" t="n"/>
      <c r="L70" s="7">
        <f>IF(J70="","",IFERROR(VLOOKUP(J70,'Catálogos e instrucciones'!$H$2:$I$9,2,FALSE),""))</f>
        <v/>
      </c>
      <c r="M70" s="8" t="n"/>
      <c r="N70" s="4" t="n"/>
      <c r="O70" s="4" t="n"/>
      <c r="P70" s="27" t="n"/>
      <c r="Q70" s="9">
        <f>IF(M70="","",IF(M70="Ganada",100%,IF(M70="Pendiente",50%,IF(M70="Reprogramada",25%,IF(M70="Perdida",0%,"")))))</f>
        <v/>
      </c>
      <c r="R70" s="10">
        <f>IF(OR(H70="",Q70=""),"",IFERROR(H70*Q70,0))</f>
        <v/>
      </c>
      <c r="S70" s="11">
        <f>IF(B70="","",TODAY()-B70)</f>
        <v/>
      </c>
      <c r="T70" s="4" t="n"/>
      <c r="U70" s="12">
        <f>IF(A70="","",IF(M70="Ganada","Positiva",IF(M70="Perdida","Negativa","En seguimiento")))</f>
        <v/>
      </c>
    </row>
    <row r="71" ht="28" customHeight="1">
      <c r="A71" s="4" t="n"/>
      <c r="B71" s="27" t="n"/>
      <c r="C71" s="4" t="n"/>
      <c r="D71" s="4" t="n"/>
      <c r="E71" s="4" t="n"/>
      <c r="F71" s="4" t="n"/>
      <c r="G71" s="4" t="n"/>
      <c r="H71" s="6" t="n"/>
      <c r="I71" s="4" t="n"/>
      <c r="J71" s="4" t="n"/>
      <c r="K71" s="4" t="n"/>
      <c r="L71" s="13">
        <f>IF(J71="","",IFERROR(VLOOKUP(J71,'Catálogos e instrucciones'!$H$2:$I$9,2,FALSE),""))</f>
        <v/>
      </c>
      <c r="M71" s="8" t="n"/>
      <c r="N71" s="4" t="n"/>
      <c r="O71" s="4" t="n"/>
      <c r="P71" s="27" t="n"/>
      <c r="Q71" s="14">
        <f>IF(M71="","",IF(M71="Ganada",100%,IF(M71="Pendiente",50%,IF(M71="Reprogramada",25%,IF(M71="Perdida",0%,"")))))</f>
        <v/>
      </c>
      <c r="R71" s="15">
        <f>IF(OR(H71="",Q71=""),"",IFERROR(H71*Q71,0))</f>
        <v/>
      </c>
      <c r="S71" s="16">
        <f>IF(B71="","",TODAY()-B71)</f>
        <v/>
      </c>
      <c r="T71" s="4" t="n"/>
      <c r="U71" s="17">
        <f>IF(A71="","",IF(M71="Ganada","Positiva",IF(M71="Perdida","Negativa","En seguimiento")))</f>
        <v/>
      </c>
    </row>
    <row r="72" ht="28" customHeight="1">
      <c r="A72" s="4" t="n"/>
      <c r="B72" s="27" t="n"/>
      <c r="C72" s="4" t="n"/>
      <c r="D72" s="4" t="n"/>
      <c r="E72" s="4" t="n"/>
      <c r="F72" s="4" t="n"/>
      <c r="G72" s="4" t="n"/>
      <c r="H72" s="6" t="n"/>
      <c r="I72" s="4" t="n"/>
      <c r="J72" s="4" t="n"/>
      <c r="K72" s="4" t="n"/>
      <c r="L72" s="7">
        <f>IF(J72="","",IFERROR(VLOOKUP(J72,'Catálogos e instrucciones'!$H$2:$I$9,2,FALSE),""))</f>
        <v/>
      </c>
      <c r="M72" s="8" t="n"/>
      <c r="N72" s="4" t="n"/>
      <c r="O72" s="4" t="n"/>
      <c r="P72" s="27" t="n"/>
      <c r="Q72" s="9">
        <f>IF(M72="","",IF(M72="Ganada",100%,IF(M72="Pendiente",50%,IF(M72="Reprogramada",25%,IF(M72="Perdida",0%,"")))))</f>
        <v/>
      </c>
      <c r="R72" s="10">
        <f>IF(OR(H72="",Q72=""),"",IFERROR(H72*Q72,0))</f>
        <v/>
      </c>
      <c r="S72" s="11">
        <f>IF(B72="","",TODAY()-B72)</f>
        <v/>
      </c>
      <c r="T72" s="4" t="n"/>
      <c r="U72" s="12">
        <f>IF(A72="","",IF(M72="Ganada","Positiva",IF(M72="Perdida","Negativa","En seguimiento")))</f>
        <v/>
      </c>
    </row>
    <row r="73" ht="28" customHeight="1">
      <c r="A73" s="4" t="n"/>
      <c r="B73" s="27" t="n"/>
      <c r="C73" s="4" t="n"/>
      <c r="D73" s="4" t="n"/>
      <c r="E73" s="4" t="n"/>
      <c r="F73" s="4" t="n"/>
      <c r="G73" s="4" t="n"/>
      <c r="H73" s="6" t="n"/>
      <c r="I73" s="4" t="n"/>
      <c r="J73" s="4" t="n"/>
      <c r="K73" s="4" t="n"/>
      <c r="L73" s="13">
        <f>IF(J73="","",IFERROR(VLOOKUP(J73,'Catálogos e instrucciones'!$H$2:$I$9,2,FALSE),""))</f>
        <v/>
      </c>
      <c r="M73" s="8" t="n"/>
      <c r="N73" s="4" t="n"/>
      <c r="O73" s="4" t="n"/>
      <c r="P73" s="27" t="n"/>
      <c r="Q73" s="14">
        <f>IF(M73="","",IF(M73="Ganada",100%,IF(M73="Pendiente",50%,IF(M73="Reprogramada",25%,IF(M73="Perdida",0%,"")))))</f>
        <v/>
      </c>
      <c r="R73" s="15">
        <f>IF(OR(H73="",Q73=""),"",IFERROR(H73*Q73,0))</f>
        <v/>
      </c>
      <c r="S73" s="16">
        <f>IF(B73="","",TODAY()-B73)</f>
        <v/>
      </c>
      <c r="T73" s="4" t="n"/>
      <c r="U73" s="17">
        <f>IF(A73="","",IF(M73="Ganada","Positiva",IF(M73="Perdida","Negativa","En seguimiento")))</f>
        <v/>
      </c>
    </row>
    <row r="74" ht="28" customHeight="1">
      <c r="A74" s="4" t="n"/>
      <c r="B74" s="27" t="n"/>
      <c r="C74" s="4" t="n"/>
      <c r="D74" s="4" t="n"/>
      <c r="E74" s="4" t="n"/>
      <c r="F74" s="4" t="n"/>
      <c r="G74" s="4" t="n"/>
      <c r="H74" s="6" t="n"/>
      <c r="I74" s="4" t="n"/>
      <c r="J74" s="4" t="n"/>
      <c r="K74" s="4" t="n"/>
      <c r="L74" s="7">
        <f>IF(J74="","",IFERROR(VLOOKUP(J74,'Catálogos e instrucciones'!$H$2:$I$9,2,FALSE),""))</f>
        <v/>
      </c>
      <c r="M74" s="8" t="n"/>
      <c r="N74" s="4" t="n"/>
      <c r="O74" s="4" t="n"/>
      <c r="P74" s="27" t="n"/>
      <c r="Q74" s="9">
        <f>IF(M74="","",IF(M74="Ganada",100%,IF(M74="Pendiente",50%,IF(M74="Reprogramada",25%,IF(M74="Perdida",0%,"")))))</f>
        <v/>
      </c>
      <c r="R74" s="10">
        <f>IF(OR(H74="",Q74=""),"",IFERROR(H74*Q74,0))</f>
        <v/>
      </c>
      <c r="S74" s="11">
        <f>IF(B74="","",TODAY()-B74)</f>
        <v/>
      </c>
      <c r="T74" s="4" t="n"/>
      <c r="U74" s="12">
        <f>IF(A74="","",IF(M74="Ganada","Positiva",IF(M74="Perdida","Negativa","En seguimiento")))</f>
        <v/>
      </c>
    </row>
    <row r="75" ht="28" customHeight="1">
      <c r="A75" s="4" t="n"/>
      <c r="B75" s="27" t="n"/>
      <c r="C75" s="4" t="n"/>
      <c r="D75" s="4" t="n"/>
      <c r="E75" s="4" t="n"/>
      <c r="F75" s="4" t="n"/>
      <c r="G75" s="4" t="n"/>
      <c r="H75" s="6" t="n"/>
      <c r="I75" s="4" t="n"/>
      <c r="J75" s="4" t="n"/>
      <c r="K75" s="4" t="n"/>
      <c r="L75" s="13">
        <f>IF(J75="","",IFERROR(VLOOKUP(J75,'Catálogos e instrucciones'!$H$2:$I$9,2,FALSE),""))</f>
        <v/>
      </c>
      <c r="M75" s="8" t="n"/>
      <c r="N75" s="4" t="n"/>
      <c r="O75" s="4" t="n"/>
      <c r="P75" s="27" t="n"/>
      <c r="Q75" s="14">
        <f>IF(M75="","",IF(M75="Ganada",100%,IF(M75="Pendiente",50%,IF(M75="Reprogramada",25%,IF(M75="Perdida",0%,"")))))</f>
        <v/>
      </c>
      <c r="R75" s="15">
        <f>IF(OR(H75="",Q75=""),"",IFERROR(H75*Q75,0))</f>
        <v/>
      </c>
      <c r="S75" s="16">
        <f>IF(B75="","",TODAY()-B75)</f>
        <v/>
      </c>
      <c r="T75" s="4" t="n"/>
      <c r="U75" s="17">
        <f>IF(A75="","",IF(M75="Ganada","Positiva",IF(M75="Perdida","Negativa","En seguimiento")))</f>
        <v/>
      </c>
    </row>
    <row r="76" ht="28" customHeight="1">
      <c r="A76" s="4" t="n"/>
      <c r="B76" s="27" t="n"/>
      <c r="C76" s="4" t="n"/>
      <c r="D76" s="4" t="n"/>
      <c r="E76" s="4" t="n"/>
      <c r="F76" s="4" t="n"/>
      <c r="G76" s="4" t="n"/>
      <c r="H76" s="6" t="n"/>
      <c r="I76" s="4" t="n"/>
      <c r="J76" s="4" t="n"/>
      <c r="K76" s="4" t="n"/>
      <c r="L76" s="7">
        <f>IF(J76="","",IFERROR(VLOOKUP(J76,'Catálogos e instrucciones'!$H$2:$I$9,2,FALSE),""))</f>
        <v/>
      </c>
      <c r="M76" s="8" t="n"/>
      <c r="N76" s="4" t="n"/>
      <c r="O76" s="4" t="n"/>
      <c r="P76" s="27" t="n"/>
      <c r="Q76" s="9">
        <f>IF(M76="","",IF(M76="Ganada",100%,IF(M76="Pendiente",50%,IF(M76="Reprogramada",25%,IF(M76="Perdida",0%,"")))))</f>
        <v/>
      </c>
      <c r="R76" s="10">
        <f>IF(OR(H76="",Q76=""),"",IFERROR(H76*Q76,0))</f>
        <v/>
      </c>
      <c r="S76" s="11">
        <f>IF(B76="","",TODAY()-B76)</f>
        <v/>
      </c>
      <c r="T76" s="4" t="n"/>
      <c r="U76" s="12">
        <f>IF(A76="","",IF(M76="Ganada","Positiva",IF(M76="Perdida","Negativa","En seguimiento")))</f>
        <v/>
      </c>
    </row>
    <row r="77" ht="28" customHeight="1">
      <c r="A77" s="4" t="n"/>
      <c r="B77" s="27" t="n"/>
      <c r="C77" s="4" t="n"/>
      <c r="D77" s="4" t="n"/>
      <c r="E77" s="4" t="n"/>
      <c r="F77" s="4" t="n"/>
      <c r="G77" s="4" t="n"/>
      <c r="H77" s="6" t="n"/>
      <c r="I77" s="4" t="n"/>
      <c r="J77" s="4" t="n"/>
      <c r="K77" s="4" t="n"/>
      <c r="L77" s="13">
        <f>IF(J77="","",IFERROR(VLOOKUP(J77,'Catálogos e instrucciones'!$H$2:$I$9,2,FALSE),""))</f>
        <v/>
      </c>
      <c r="M77" s="8" t="n"/>
      <c r="N77" s="4" t="n"/>
      <c r="O77" s="4" t="n"/>
      <c r="P77" s="27" t="n"/>
      <c r="Q77" s="14">
        <f>IF(M77="","",IF(M77="Ganada",100%,IF(M77="Pendiente",50%,IF(M77="Reprogramada",25%,IF(M77="Perdida",0%,"")))))</f>
        <v/>
      </c>
      <c r="R77" s="15">
        <f>IF(OR(H77="",Q77=""),"",IFERROR(H77*Q77,0))</f>
        <v/>
      </c>
      <c r="S77" s="16">
        <f>IF(B77="","",TODAY()-B77)</f>
        <v/>
      </c>
      <c r="T77" s="4" t="n"/>
      <c r="U77" s="17">
        <f>IF(A77="","",IF(M77="Ganada","Positiva",IF(M77="Perdida","Negativa","En seguimiento")))</f>
        <v/>
      </c>
    </row>
    <row r="78" ht="28" customHeight="1">
      <c r="A78" s="4" t="n"/>
      <c r="B78" s="27" t="n"/>
      <c r="C78" s="4" t="n"/>
      <c r="D78" s="4" t="n"/>
      <c r="E78" s="4" t="n"/>
      <c r="F78" s="4" t="n"/>
      <c r="G78" s="4" t="n"/>
      <c r="H78" s="6" t="n"/>
      <c r="I78" s="4" t="n"/>
      <c r="J78" s="4" t="n"/>
      <c r="K78" s="4" t="n"/>
      <c r="L78" s="7">
        <f>IF(J78="","",IFERROR(VLOOKUP(J78,'Catálogos e instrucciones'!$H$2:$I$9,2,FALSE),""))</f>
        <v/>
      </c>
      <c r="M78" s="8" t="n"/>
      <c r="N78" s="4" t="n"/>
      <c r="O78" s="4" t="n"/>
      <c r="P78" s="27" t="n"/>
      <c r="Q78" s="9">
        <f>IF(M78="","",IF(M78="Ganada",100%,IF(M78="Pendiente",50%,IF(M78="Reprogramada",25%,IF(M78="Perdida",0%,"")))))</f>
        <v/>
      </c>
      <c r="R78" s="10">
        <f>IF(OR(H78="",Q78=""),"",IFERROR(H78*Q78,0))</f>
        <v/>
      </c>
      <c r="S78" s="11">
        <f>IF(B78="","",TODAY()-B78)</f>
        <v/>
      </c>
      <c r="T78" s="4" t="n"/>
      <c r="U78" s="12">
        <f>IF(A78="","",IF(M78="Ganada","Positiva",IF(M78="Perdida","Negativa","En seguimiento")))</f>
        <v/>
      </c>
    </row>
    <row r="79" ht="28" customHeight="1">
      <c r="A79" s="4" t="n"/>
      <c r="B79" s="27" t="n"/>
      <c r="C79" s="4" t="n"/>
      <c r="D79" s="4" t="n"/>
      <c r="E79" s="4" t="n"/>
      <c r="F79" s="4" t="n"/>
      <c r="G79" s="4" t="n"/>
      <c r="H79" s="6" t="n"/>
      <c r="I79" s="4" t="n"/>
      <c r="J79" s="4" t="n"/>
      <c r="K79" s="4" t="n"/>
      <c r="L79" s="13">
        <f>IF(J79="","",IFERROR(VLOOKUP(J79,'Catálogos e instrucciones'!$H$2:$I$9,2,FALSE),""))</f>
        <v/>
      </c>
      <c r="M79" s="8" t="n"/>
      <c r="N79" s="4" t="n"/>
      <c r="O79" s="4" t="n"/>
      <c r="P79" s="27" t="n"/>
      <c r="Q79" s="14">
        <f>IF(M79="","",IF(M79="Ganada",100%,IF(M79="Pendiente",50%,IF(M79="Reprogramada",25%,IF(M79="Perdida",0%,"")))))</f>
        <v/>
      </c>
      <c r="R79" s="15">
        <f>IF(OR(H79="",Q79=""),"",IFERROR(H79*Q79,0))</f>
        <v/>
      </c>
      <c r="S79" s="16">
        <f>IF(B79="","",TODAY()-B79)</f>
        <v/>
      </c>
      <c r="T79" s="4" t="n"/>
      <c r="U79" s="17">
        <f>IF(A79="","",IF(M79="Ganada","Positiva",IF(M79="Perdida","Negativa","En seguimiento")))</f>
        <v/>
      </c>
    </row>
    <row r="80" ht="28" customHeight="1">
      <c r="A80" s="4" t="n"/>
      <c r="B80" s="27" t="n"/>
      <c r="C80" s="4" t="n"/>
      <c r="D80" s="4" t="n"/>
      <c r="E80" s="4" t="n"/>
      <c r="F80" s="4" t="n"/>
      <c r="G80" s="4" t="n"/>
      <c r="H80" s="6" t="n"/>
      <c r="I80" s="4" t="n"/>
      <c r="J80" s="4" t="n"/>
      <c r="K80" s="4" t="n"/>
      <c r="L80" s="7">
        <f>IF(J80="","",IFERROR(VLOOKUP(J80,'Catálogos e instrucciones'!$H$2:$I$9,2,FALSE),""))</f>
        <v/>
      </c>
      <c r="M80" s="8" t="n"/>
      <c r="N80" s="4" t="n"/>
      <c r="O80" s="4" t="n"/>
      <c r="P80" s="27" t="n"/>
      <c r="Q80" s="9">
        <f>IF(M80="","",IF(M80="Ganada",100%,IF(M80="Pendiente",50%,IF(M80="Reprogramada",25%,IF(M80="Perdida",0%,"")))))</f>
        <v/>
      </c>
      <c r="R80" s="10">
        <f>IF(OR(H80="",Q80=""),"",IFERROR(H80*Q80,0))</f>
        <v/>
      </c>
      <c r="S80" s="11">
        <f>IF(B80="","",TODAY()-B80)</f>
        <v/>
      </c>
      <c r="T80" s="4" t="n"/>
      <c r="U80" s="12">
        <f>IF(A80="","",IF(M80="Ganada","Positiva",IF(M80="Perdida","Negativa","En seguimiento")))</f>
        <v/>
      </c>
    </row>
    <row r="81" ht="28" customHeight="1">
      <c r="A81" s="4" t="n"/>
      <c r="B81" s="27" t="n"/>
      <c r="C81" s="4" t="n"/>
      <c r="D81" s="4" t="n"/>
      <c r="E81" s="4" t="n"/>
      <c r="F81" s="4" t="n"/>
      <c r="G81" s="4" t="n"/>
      <c r="H81" s="6" t="n"/>
      <c r="I81" s="4" t="n"/>
      <c r="J81" s="4" t="n"/>
      <c r="K81" s="4" t="n"/>
      <c r="L81" s="13">
        <f>IF(J81="","",IFERROR(VLOOKUP(J81,'Catálogos e instrucciones'!$H$2:$I$9,2,FALSE),""))</f>
        <v/>
      </c>
      <c r="M81" s="8" t="n"/>
      <c r="N81" s="4" t="n"/>
      <c r="O81" s="4" t="n"/>
      <c r="P81" s="27" t="n"/>
      <c r="Q81" s="14">
        <f>IF(M81="","",IF(M81="Ganada",100%,IF(M81="Pendiente",50%,IF(M81="Reprogramada",25%,IF(M81="Perdida",0%,"")))))</f>
        <v/>
      </c>
      <c r="R81" s="15">
        <f>IF(OR(H81="",Q81=""),"",IFERROR(H81*Q81,0))</f>
        <v/>
      </c>
      <c r="S81" s="16">
        <f>IF(B81="","",TODAY()-B81)</f>
        <v/>
      </c>
      <c r="T81" s="4" t="n"/>
      <c r="U81" s="17">
        <f>IF(A81="","",IF(M81="Ganada","Positiva",IF(M81="Perdida","Negativa","En seguimiento")))</f>
        <v/>
      </c>
    </row>
    <row r="82" ht="28" customHeight="1">
      <c r="A82" s="4" t="n"/>
      <c r="B82" s="27" t="n"/>
      <c r="C82" s="4" t="n"/>
      <c r="D82" s="4" t="n"/>
      <c r="E82" s="4" t="n"/>
      <c r="F82" s="4" t="n"/>
      <c r="G82" s="4" t="n"/>
      <c r="H82" s="6" t="n"/>
      <c r="I82" s="4" t="n"/>
      <c r="J82" s="4" t="n"/>
      <c r="K82" s="4" t="n"/>
      <c r="L82" s="7">
        <f>IF(J82="","",IFERROR(VLOOKUP(J82,'Catálogos e instrucciones'!$H$2:$I$9,2,FALSE),""))</f>
        <v/>
      </c>
      <c r="M82" s="8" t="n"/>
      <c r="N82" s="4" t="n"/>
      <c r="O82" s="4" t="n"/>
      <c r="P82" s="27" t="n"/>
      <c r="Q82" s="9">
        <f>IF(M82="","",IF(M82="Ganada",100%,IF(M82="Pendiente",50%,IF(M82="Reprogramada",25%,IF(M82="Perdida",0%,"")))))</f>
        <v/>
      </c>
      <c r="R82" s="10">
        <f>IF(OR(H82="",Q82=""),"",IFERROR(H82*Q82,0))</f>
        <v/>
      </c>
      <c r="S82" s="11">
        <f>IF(B82="","",TODAY()-B82)</f>
        <v/>
      </c>
      <c r="T82" s="4" t="n"/>
      <c r="U82" s="12">
        <f>IF(A82="","",IF(M82="Ganada","Positiva",IF(M82="Perdida","Negativa","En seguimiento")))</f>
        <v/>
      </c>
    </row>
    <row r="83" ht="28" customHeight="1">
      <c r="A83" s="4" t="n"/>
      <c r="B83" s="27" t="n"/>
      <c r="C83" s="4" t="n"/>
      <c r="D83" s="4" t="n"/>
      <c r="E83" s="4" t="n"/>
      <c r="F83" s="4" t="n"/>
      <c r="G83" s="4" t="n"/>
      <c r="H83" s="6" t="n"/>
      <c r="I83" s="4" t="n"/>
      <c r="J83" s="4" t="n"/>
      <c r="K83" s="4" t="n"/>
      <c r="L83" s="13">
        <f>IF(J83="","",IFERROR(VLOOKUP(J83,'Catálogos e instrucciones'!$H$2:$I$9,2,FALSE),""))</f>
        <v/>
      </c>
      <c r="M83" s="8" t="n"/>
      <c r="N83" s="4" t="n"/>
      <c r="O83" s="4" t="n"/>
      <c r="P83" s="27" t="n"/>
      <c r="Q83" s="14">
        <f>IF(M83="","",IF(M83="Ganada",100%,IF(M83="Pendiente",50%,IF(M83="Reprogramada",25%,IF(M83="Perdida",0%,"")))))</f>
        <v/>
      </c>
      <c r="R83" s="15">
        <f>IF(OR(H83="",Q83=""),"",IFERROR(H83*Q83,0))</f>
        <v/>
      </c>
      <c r="S83" s="16">
        <f>IF(B83="","",TODAY()-B83)</f>
        <v/>
      </c>
      <c r="T83" s="4" t="n"/>
      <c r="U83" s="17">
        <f>IF(A83="","",IF(M83="Ganada","Positiva",IF(M83="Perdida","Negativa","En seguimiento")))</f>
        <v/>
      </c>
    </row>
    <row r="84" ht="28" customHeight="1">
      <c r="A84" s="4" t="n"/>
      <c r="B84" s="27" t="n"/>
      <c r="C84" s="4" t="n"/>
      <c r="D84" s="4" t="n"/>
      <c r="E84" s="4" t="n"/>
      <c r="F84" s="4" t="n"/>
      <c r="G84" s="4" t="n"/>
      <c r="H84" s="6" t="n"/>
      <c r="I84" s="4" t="n"/>
      <c r="J84" s="4" t="n"/>
      <c r="K84" s="4" t="n"/>
      <c r="L84" s="7">
        <f>IF(J84="","",IFERROR(VLOOKUP(J84,'Catálogos e instrucciones'!$H$2:$I$9,2,FALSE),""))</f>
        <v/>
      </c>
      <c r="M84" s="8" t="n"/>
      <c r="N84" s="4" t="n"/>
      <c r="O84" s="4" t="n"/>
      <c r="P84" s="27" t="n"/>
      <c r="Q84" s="9">
        <f>IF(M84="","",IF(M84="Ganada",100%,IF(M84="Pendiente",50%,IF(M84="Reprogramada",25%,IF(M84="Perdida",0%,"")))))</f>
        <v/>
      </c>
      <c r="R84" s="10">
        <f>IF(OR(H84="",Q84=""),"",IFERROR(H84*Q84,0))</f>
        <v/>
      </c>
      <c r="S84" s="11">
        <f>IF(B84="","",TODAY()-B84)</f>
        <v/>
      </c>
      <c r="T84" s="4" t="n"/>
      <c r="U84" s="12">
        <f>IF(A84="","",IF(M84="Ganada","Positiva",IF(M84="Perdida","Negativa","En seguimiento")))</f>
        <v/>
      </c>
    </row>
    <row r="85" ht="28" customHeight="1">
      <c r="A85" s="4" t="n"/>
      <c r="B85" s="27" t="n"/>
      <c r="C85" s="4" t="n"/>
      <c r="D85" s="4" t="n"/>
      <c r="E85" s="4" t="n"/>
      <c r="F85" s="4" t="n"/>
      <c r="G85" s="4" t="n"/>
      <c r="H85" s="6" t="n"/>
      <c r="I85" s="4" t="n"/>
      <c r="J85" s="4" t="n"/>
      <c r="K85" s="4" t="n"/>
      <c r="L85" s="13">
        <f>IF(J85="","",IFERROR(VLOOKUP(J85,'Catálogos e instrucciones'!$H$2:$I$9,2,FALSE),""))</f>
        <v/>
      </c>
      <c r="M85" s="8" t="n"/>
      <c r="N85" s="4" t="n"/>
      <c r="O85" s="4" t="n"/>
      <c r="P85" s="27" t="n"/>
      <c r="Q85" s="14">
        <f>IF(M85="","",IF(M85="Ganada",100%,IF(M85="Pendiente",50%,IF(M85="Reprogramada",25%,IF(M85="Perdida",0%,"")))))</f>
        <v/>
      </c>
      <c r="R85" s="15">
        <f>IF(OR(H85="",Q85=""),"",IFERROR(H85*Q85,0))</f>
        <v/>
      </c>
      <c r="S85" s="16">
        <f>IF(B85="","",TODAY()-B85)</f>
        <v/>
      </c>
      <c r="T85" s="4" t="n"/>
      <c r="U85" s="17">
        <f>IF(A85="","",IF(M85="Ganada","Positiva",IF(M85="Perdida","Negativa","En seguimiento")))</f>
        <v/>
      </c>
    </row>
    <row r="86" ht="28" customHeight="1">
      <c r="A86" s="4" t="n"/>
      <c r="B86" s="27" t="n"/>
      <c r="C86" s="4" t="n"/>
      <c r="D86" s="4" t="n"/>
      <c r="E86" s="4" t="n"/>
      <c r="F86" s="4" t="n"/>
      <c r="G86" s="4" t="n"/>
      <c r="H86" s="6" t="n"/>
      <c r="I86" s="4" t="n"/>
      <c r="J86" s="4" t="n"/>
      <c r="K86" s="4" t="n"/>
      <c r="L86" s="7">
        <f>IF(J86="","",IFERROR(VLOOKUP(J86,'Catálogos e instrucciones'!$H$2:$I$9,2,FALSE),""))</f>
        <v/>
      </c>
      <c r="M86" s="8" t="n"/>
      <c r="N86" s="4" t="n"/>
      <c r="O86" s="4" t="n"/>
      <c r="P86" s="27" t="n"/>
      <c r="Q86" s="9">
        <f>IF(M86="","",IF(M86="Ganada",100%,IF(M86="Pendiente",50%,IF(M86="Reprogramada",25%,IF(M86="Perdida",0%,"")))))</f>
        <v/>
      </c>
      <c r="R86" s="10">
        <f>IF(OR(H86="",Q86=""),"",IFERROR(H86*Q86,0))</f>
        <v/>
      </c>
      <c r="S86" s="11">
        <f>IF(B86="","",TODAY()-B86)</f>
        <v/>
      </c>
      <c r="T86" s="4" t="n"/>
      <c r="U86" s="12">
        <f>IF(A86="","",IF(M86="Ganada","Positiva",IF(M86="Perdida","Negativa","En seguimiento")))</f>
        <v/>
      </c>
    </row>
    <row r="87" ht="28" customHeight="1">
      <c r="A87" s="4" t="n"/>
      <c r="B87" s="27" t="n"/>
      <c r="C87" s="4" t="n"/>
      <c r="D87" s="4" t="n"/>
      <c r="E87" s="4" t="n"/>
      <c r="F87" s="4" t="n"/>
      <c r="G87" s="4" t="n"/>
      <c r="H87" s="6" t="n"/>
      <c r="I87" s="4" t="n"/>
      <c r="J87" s="4" t="n"/>
      <c r="K87" s="4" t="n"/>
      <c r="L87" s="13">
        <f>IF(J87="","",IFERROR(VLOOKUP(J87,'Catálogos e instrucciones'!$H$2:$I$9,2,FALSE),""))</f>
        <v/>
      </c>
      <c r="M87" s="8" t="n"/>
      <c r="N87" s="4" t="n"/>
      <c r="O87" s="4" t="n"/>
      <c r="P87" s="27" t="n"/>
      <c r="Q87" s="14">
        <f>IF(M87="","",IF(M87="Ganada",100%,IF(M87="Pendiente",50%,IF(M87="Reprogramada",25%,IF(M87="Perdida",0%,"")))))</f>
        <v/>
      </c>
      <c r="R87" s="15">
        <f>IF(OR(H87="",Q87=""),"",IFERROR(H87*Q87,0))</f>
        <v/>
      </c>
      <c r="S87" s="16">
        <f>IF(B87="","",TODAY()-B87)</f>
        <v/>
      </c>
      <c r="T87" s="4" t="n"/>
      <c r="U87" s="17">
        <f>IF(A87="","",IF(M87="Ganada","Positiva",IF(M87="Perdida","Negativa","En seguimiento")))</f>
        <v/>
      </c>
    </row>
    <row r="88" ht="28" customHeight="1">
      <c r="A88" s="4" t="n"/>
      <c r="B88" s="27" t="n"/>
      <c r="C88" s="4" t="n"/>
      <c r="D88" s="4" t="n"/>
      <c r="E88" s="4" t="n"/>
      <c r="F88" s="4" t="n"/>
      <c r="G88" s="4" t="n"/>
      <c r="H88" s="6" t="n"/>
      <c r="I88" s="4" t="n"/>
      <c r="J88" s="4" t="n"/>
      <c r="K88" s="4" t="n"/>
      <c r="L88" s="7">
        <f>IF(J88="","",IFERROR(VLOOKUP(J88,'Catálogos e instrucciones'!$H$2:$I$9,2,FALSE),""))</f>
        <v/>
      </c>
      <c r="M88" s="8" t="n"/>
      <c r="N88" s="4" t="n"/>
      <c r="O88" s="4" t="n"/>
      <c r="P88" s="27" t="n"/>
      <c r="Q88" s="9">
        <f>IF(M88="","",IF(M88="Ganada",100%,IF(M88="Pendiente",50%,IF(M88="Reprogramada",25%,IF(M88="Perdida",0%,"")))))</f>
        <v/>
      </c>
      <c r="R88" s="10">
        <f>IF(OR(H88="",Q88=""),"",IFERROR(H88*Q88,0))</f>
        <v/>
      </c>
      <c r="S88" s="11">
        <f>IF(B88="","",TODAY()-B88)</f>
        <v/>
      </c>
      <c r="T88" s="4" t="n"/>
      <c r="U88" s="12">
        <f>IF(A88="","",IF(M88="Ganada","Positiva",IF(M88="Perdida","Negativa","En seguimiento")))</f>
        <v/>
      </c>
    </row>
    <row r="89" ht="28" customHeight="1">
      <c r="A89" s="4" t="n"/>
      <c r="B89" s="27" t="n"/>
      <c r="C89" s="4" t="n"/>
      <c r="D89" s="4" t="n"/>
      <c r="E89" s="4" t="n"/>
      <c r="F89" s="4" t="n"/>
      <c r="G89" s="4" t="n"/>
      <c r="H89" s="6" t="n"/>
      <c r="I89" s="4" t="n"/>
      <c r="J89" s="4" t="n"/>
      <c r="K89" s="4" t="n"/>
      <c r="L89" s="13">
        <f>IF(J89="","",IFERROR(VLOOKUP(J89,'Catálogos e instrucciones'!$H$2:$I$9,2,FALSE),""))</f>
        <v/>
      </c>
      <c r="M89" s="8" t="n"/>
      <c r="N89" s="4" t="n"/>
      <c r="O89" s="4" t="n"/>
      <c r="P89" s="27" t="n"/>
      <c r="Q89" s="14">
        <f>IF(M89="","",IF(M89="Ganada",100%,IF(M89="Pendiente",50%,IF(M89="Reprogramada",25%,IF(M89="Perdida",0%,"")))))</f>
        <v/>
      </c>
      <c r="R89" s="15">
        <f>IF(OR(H89="",Q89=""),"",IFERROR(H89*Q89,0))</f>
        <v/>
      </c>
      <c r="S89" s="16">
        <f>IF(B89="","",TODAY()-B89)</f>
        <v/>
      </c>
      <c r="T89" s="4" t="n"/>
      <c r="U89" s="17">
        <f>IF(A89="","",IF(M89="Ganada","Positiva",IF(M89="Perdida","Negativa","En seguimiento")))</f>
        <v/>
      </c>
    </row>
    <row r="90" ht="28" customHeight="1">
      <c r="A90" s="4" t="n"/>
      <c r="B90" s="27" t="n"/>
      <c r="C90" s="4" t="n"/>
      <c r="D90" s="4" t="n"/>
      <c r="E90" s="4" t="n"/>
      <c r="F90" s="4" t="n"/>
      <c r="G90" s="4" t="n"/>
      <c r="H90" s="6" t="n"/>
      <c r="I90" s="4" t="n"/>
      <c r="J90" s="4" t="n"/>
      <c r="K90" s="4" t="n"/>
      <c r="L90" s="7">
        <f>IF(J90="","",IFERROR(VLOOKUP(J90,'Catálogos e instrucciones'!$H$2:$I$9,2,FALSE),""))</f>
        <v/>
      </c>
      <c r="M90" s="8" t="n"/>
      <c r="N90" s="4" t="n"/>
      <c r="O90" s="4" t="n"/>
      <c r="P90" s="27" t="n"/>
      <c r="Q90" s="9">
        <f>IF(M90="","",IF(M90="Ganada",100%,IF(M90="Pendiente",50%,IF(M90="Reprogramada",25%,IF(M90="Perdida",0%,"")))))</f>
        <v/>
      </c>
      <c r="R90" s="10">
        <f>IF(OR(H90="",Q90=""),"",IFERROR(H90*Q90,0))</f>
        <v/>
      </c>
      <c r="S90" s="11">
        <f>IF(B90="","",TODAY()-B90)</f>
        <v/>
      </c>
      <c r="T90" s="4" t="n"/>
      <c r="U90" s="12">
        <f>IF(A90="","",IF(M90="Ganada","Positiva",IF(M90="Perdida","Negativa","En seguimiento")))</f>
        <v/>
      </c>
    </row>
    <row r="91" ht="28" customHeight="1">
      <c r="A91" s="4" t="n"/>
      <c r="B91" s="27" t="n"/>
      <c r="C91" s="4" t="n"/>
      <c r="D91" s="4" t="n"/>
      <c r="E91" s="4" t="n"/>
      <c r="F91" s="4" t="n"/>
      <c r="G91" s="4" t="n"/>
      <c r="H91" s="6" t="n"/>
      <c r="I91" s="4" t="n"/>
      <c r="J91" s="4" t="n"/>
      <c r="K91" s="4" t="n"/>
      <c r="L91" s="13">
        <f>IF(J91="","",IFERROR(VLOOKUP(J91,'Catálogos e instrucciones'!$H$2:$I$9,2,FALSE),""))</f>
        <v/>
      </c>
      <c r="M91" s="8" t="n"/>
      <c r="N91" s="4" t="n"/>
      <c r="O91" s="4" t="n"/>
      <c r="P91" s="27" t="n"/>
      <c r="Q91" s="14">
        <f>IF(M91="","",IF(M91="Ganada",100%,IF(M91="Pendiente",50%,IF(M91="Reprogramada",25%,IF(M91="Perdida",0%,"")))))</f>
        <v/>
      </c>
      <c r="R91" s="15">
        <f>IF(OR(H91="",Q91=""),"",IFERROR(H91*Q91,0))</f>
        <v/>
      </c>
      <c r="S91" s="16">
        <f>IF(B91="","",TODAY()-B91)</f>
        <v/>
      </c>
      <c r="T91" s="4" t="n"/>
      <c r="U91" s="17">
        <f>IF(A91="","",IF(M91="Ganada","Positiva",IF(M91="Perdida","Negativa","En seguimiento")))</f>
        <v/>
      </c>
    </row>
    <row r="92" ht="28" customHeight="1">
      <c r="A92" s="4" t="n"/>
      <c r="B92" s="27" t="n"/>
      <c r="C92" s="4" t="n"/>
      <c r="D92" s="4" t="n"/>
      <c r="E92" s="4" t="n"/>
      <c r="F92" s="4" t="n"/>
      <c r="G92" s="4" t="n"/>
      <c r="H92" s="6" t="n"/>
      <c r="I92" s="4" t="n"/>
      <c r="J92" s="4" t="n"/>
      <c r="K92" s="4" t="n"/>
      <c r="L92" s="7">
        <f>IF(J92="","",IFERROR(VLOOKUP(J92,'Catálogos e instrucciones'!$H$2:$I$9,2,FALSE),""))</f>
        <v/>
      </c>
      <c r="M92" s="8" t="n"/>
      <c r="N92" s="4" t="n"/>
      <c r="O92" s="4" t="n"/>
      <c r="P92" s="27" t="n"/>
      <c r="Q92" s="9">
        <f>IF(M92="","",IF(M92="Ganada",100%,IF(M92="Pendiente",50%,IF(M92="Reprogramada",25%,IF(M92="Perdida",0%,"")))))</f>
        <v/>
      </c>
      <c r="R92" s="10">
        <f>IF(OR(H92="",Q92=""),"",IFERROR(H92*Q92,0))</f>
        <v/>
      </c>
      <c r="S92" s="11">
        <f>IF(B92="","",TODAY()-B92)</f>
        <v/>
      </c>
      <c r="T92" s="4" t="n"/>
      <c r="U92" s="12">
        <f>IF(A92="","",IF(M92="Ganada","Positiva",IF(M92="Perdida","Negativa","En seguimiento")))</f>
        <v/>
      </c>
    </row>
    <row r="93" ht="28" customHeight="1">
      <c r="A93" s="4" t="n"/>
      <c r="B93" s="27" t="n"/>
      <c r="C93" s="4" t="n"/>
      <c r="D93" s="4" t="n"/>
      <c r="E93" s="4" t="n"/>
      <c r="F93" s="4" t="n"/>
      <c r="G93" s="4" t="n"/>
      <c r="H93" s="6" t="n"/>
      <c r="I93" s="4" t="n"/>
      <c r="J93" s="4" t="n"/>
      <c r="K93" s="4" t="n"/>
      <c r="L93" s="13">
        <f>IF(J93="","",IFERROR(VLOOKUP(J93,'Catálogos e instrucciones'!$H$2:$I$9,2,FALSE),""))</f>
        <v/>
      </c>
      <c r="M93" s="8" t="n"/>
      <c r="N93" s="4" t="n"/>
      <c r="O93" s="4" t="n"/>
      <c r="P93" s="27" t="n"/>
      <c r="Q93" s="14">
        <f>IF(M93="","",IF(M93="Ganada",100%,IF(M93="Pendiente",50%,IF(M93="Reprogramada",25%,IF(M93="Perdida",0%,"")))))</f>
        <v/>
      </c>
      <c r="R93" s="15">
        <f>IF(OR(H93="",Q93=""),"",IFERROR(H93*Q93,0))</f>
        <v/>
      </c>
      <c r="S93" s="16">
        <f>IF(B93="","",TODAY()-B93)</f>
        <v/>
      </c>
      <c r="T93" s="4" t="n"/>
      <c r="U93" s="17">
        <f>IF(A93="","",IF(M93="Ganada","Positiva",IF(M93="Perdida","Negativa","En seguimiento")))</f>
        <v/>
      </c>
    </row>
    <row r="94" ht="28" customHeight="1">
      <c r="A94" s="4" t="n"/>
      <c r="B94" s="27" t="n"/>
      <c r="C94" s="4" t="n"/>
      <c r="D94" s="4" t="n"/>
      <c r="E94" s="4" t="n"/>
      <c r="F94" s="4" t="n"/>
      <c r="G94" s="4" t="n"/>
      <c r="H94" s="6" t="n"/>
      <c r="I94" s="4" t="n"/>
      <c r="J94" s="4" t="n"/>
      <c r="K94" s="4" t="n"/>
      <c r="L94" s="7">
        <f>IF(J94="","",IFERROR(VLOOKUP(J94,'Catálogos e instrucciones'!$H$2:$I$9,2,FALSE),""))</f>
        <v/>
      </c>
      <c r="M94" s="8" t="n"/>
      <c r="N94" s="4" t="n"/>
      <c r="O94" s="4" t="n"/>
      <c r="P94" s="27" t="n"/>
      <c r="Q94" s="9">
        <f>IF(M94="","",IF(M94="Ganada",100%,IF(M94="Pendiente",50%,IF(M94="Reprogramada",25%,IF(M94="Perdida",0%,"")))))</f>
        <v/>
      </c>
      <c r="R94" s="10">
        <f>IF(OR(H94="",Q94=""),"",IFERROR(H94*Q94,0))</f>
        <v/>
      </c>
      <c r="S94" s="11">
        <f>IF(B94="","",TODAY()-B94)</f>
        <v/>
      </c>
      <c r="T94" s="4" t="n"/>
      <c r="U94" s="12">
        <f>IF(A94="","",IF(M94="Ganada","Positiva",IF(M94="Perdida","Negativa","En seguimiento")))</f>
        <v/>
      </c>
    </row>
    <row r="95" ht="28" customHeight="1">
      <c r="A95" s="4" t="n"/>
      <c r="B95" s="27" t="n"/>
      <c r="C95" s="4" t="n"/>
      <c r="D95" s="4" t="n"/>
      <c r="E95" s="4" t="n"/>
      <c r="F95" s="4" t="n"/>
      <c r="G95" s="4" t="n"/>
      <c r="H95" s="6" t="n"/>
      <c r="I95" s="4" t="n"/>
      <c r="J95" s="4" t="n"/>
      <c r="K95" s="4" t="n"/>
      <c r="L95" s="13">
        <f>IF(J95="","",IFERROR(VLOOKUP(J95,'Catálogos e instrucciones'!$H$2:$I$9,2,FALSE),""))</f>
        <v/>
      </c>
      <c r="M95" s="8" t="n"/>
      <c r="N95" s="4" t="n"/>
      <c r="O95" s="4" t="n"/>
      <c r="P95" s="27" t="n"/>
      <c r="Q95" s="14">
        <f>IF(M95="","",IF(M95="Ganada",100%,IF(M95="Pendiente",50%,IF(M95="Reprogramada",25%,IF(M95="Perdida",0%,"")))))</f>
        <v/>
      </c>
      <c r="R95" s="15">
        <f>IF(OR(H95="",Q95=""),"",IFERROR(H95*Q95,0))</f>
        <v/>
      </c>
      <c r="S95" s="16">
        <f>IF(B95="","",TODAY()-B95)</f>
        <v/>
      </c>
      <c r="T95" s="4" t="n"/>
      <c r="U95" s="17">
        <f>IF(A95="","",IF(M95="Ganada","Positiva",IF(M95="Perdida","Negativa","En seguimiento")))</f>
        <v/>
      </c>
    </row>
    <row r="96" ht="28" customHeight="1">
      <c r="A96" s="4" t="n"/>
      <c r="B96" s="27" t="n"/>
      <c r="C96" s="4" t="n"/>
      <c r="D96" s="4" t="n"/>
      <c r="E96" s="4" t="n"/>
      <c r="F96" s="4" t="n"/>
      <c r="G96" s="4" t="n"/>
      <c r="H96" s="6" t="n"/>
      <c r="I96" s="4" t="n"/>
      <c r="J96" s="4" t="n"/>
      <c r="K96" s="4" t="n"/>
      <c r="L96" s="7">
        <f>IF(J96="","",IFERROR(VLOOKUP(J96,'Catálogos e instrucciones'!$H$2:$I$9,2,FALSE),""))</f>
        <v/>
      </c>
      <c r="M96" s="8" t="n"/>
      <c r="N96" s="4" t="n"/>
      <c r="O96" s="4" t="n"/>
      <c r="P96" s="27" t="n"/>
      <c r="Q96" s="9">
        <f>IF(M96="","",IF(M96="Ganada",100%,IF(M96="Pendiente",50%,IF(M96="Reprogramada",25%,IF(M96="Perdida",0%,"")))))</f>
        <v/>
      </c>
      <c r="R96" s="10">
        <f>IF(OR(H96="",Q96=""),"",IFERROR(H96*Q96,0))</f>
        <v/>
      </c>
      <c r="S96" s="11">
        <f>IF(B96="","",TODAY()-B96)</f>
        <v/>
      </c>
      <c r="T96" s="4" t="n"/>
      <c r="U96" s="12">
        <f>IF(A96="","",IF(M96="Ganada","Positiva",IF(M96="Perdida","Negativa","En seguimiento")))</f>
        <v/>
      </c>
    </row>
    <row r="97" ht="28" customHeight="1">
      <c r="A97" s="4" t="n"/>
      <c r="B97" s="27" t="n"/>
      <c r="C97" s="4" t="n"/>
      <c r="D97" s="4" t="n"/>
      <c r="E97" s="4" t="n"/>
      <c r="F97" s="4" t="n"/>
      <c r="G97" s="4" t="n"/>
      <c r="H97" s="6" t="n"/>
      <c r="I97" s="4" t="n"/>
      <c r="J97" s="4" t="n"/>
      <c r="K97" s="4" t="n"/>
      <c r="L97" s="13">
        <f>IF(J97="","",IFERROR(VLOOKUP(J97,'Catálogos e instrucciones'!$H$2:$I$9,2,FALSE),""))</f>
        <v/>
      </c>
      <c r="M97" s="8" t="n"/>
      <c r="N97" s="4" t="n"/>
      <c r="O97" s="4" t="n"/>
      <c r="P97" s="27" t="n"/>
      <c r="Q97" s="14">
        <f>IF(M97="","",IF(M97="Ganada",100%,IF(M97="Pendiente",50%,IF(M97="Reprogramada",25%,IF(M97="Perdida",0%,"")))))</f>
        <v/>
      </c>
      <c r="R97" s="15">
        <f>IF(OR(H97="",Q97=""),"",IFERROR(H97*Q97,0))</f>
        <v/>
      </c>
      <c r="S97" s="16">
        <f>IF(B97="","",TODAY()-B97)</f>
        <v/>
      </c>
      <c r="T97" s="4" t="n"/>
      <c r="U97" s="17">
        <f>IF(A97="","",IF(M97="Ganada","Positiva",IF(M97="Perdida","Negativa","En seguimiento")))</f>
        <v/>
      </c>
    </row>
    <row r="98" ht="28" customHeight="1">
      <c r="A98" s="4" t="n"/>
      <c r="B98" s="27" t="n"/>
      <c r="C98" s="4" t="n"/>
      <c r="D98" s="4" t="n"/>
      <c r="E98" s="4" t="n"/>
      <c r="F98" s="4" t="n"/>
      <c r="G98" s="4" t="n"/>
      <c r="H98" s="6" t="n"/>
      <c r="I98" s="4" t="n"/>
      <c r="J98" s="4" t="n"/>
      <c r="K98" s="4" t="n"/>
      <c r="L98" s="7">
        <f>IF(J98="","",IFERROR(VLOOKUP(J98,'Catálogos e instrucciones'!$H$2:$I$9,2,FALSE),""))</f>
        <v/>
      </c>
      <c r="M98" s="8" t="n"/>
      <c r="N98" s="4" t="n"/>
      <c r="O98" s="4" t="n"/>
      <c r="P98" s="27" t="n"/>
      <c r="Q98" s="9">
        <f>IF(M98="","",IF(M98="Ganada",100%,IF(M98="Pendiente",50%,IF(M98="Reprogramada",25%,IF(M98="Perdida",0%,"")))))</f>
        <v/>
      </c>
      <c r="R98" s="10">
        <f>IF(OR(H98="",Q98=""),"",IFERROR(H98*Q98,0))</f>
        <v/>
      </c>
      <c r="S98" s="11">
        <f>IF(B98="","",TODAY()-B98)</f>
        <v/>
      </c>
      <c r="T98" s="4" t="n"/>
      <c r="U98" s="12">
        <f>IF(A98="","",IF(M98="Ganada","Positiva",IF(M98="Perdida","Negativa","En seguimiento")))</f>
        <v/>
      </c>
    </row>
    <row r="99" ht="28" customHeight="1">
      <c r="A99" s="4" t="n"/>
      <c r="B99" s="27" t="n"/>
      <c r="C99" s="4" t="n"/>
      <c r="D99" s="4" t="n"/>
      <c r="E99" s="4" t="n"/>
      <c r="F99" s="4" t="n"/>
      <c r="G99" s="4" t="n"/>
      <c r="H99" s="6" t="n"/>
      <c r="I99" s="4" t="n"/>
      <c r="J99" s="4" t="n"/>
      <c r="K99" s="4" t="n"/>
      <c r="L99" s="13">
        <f>IF(J99="","",IFERROR(VLOOKUP(J99,'Catálogos e instrucciones'!$H$2:$I$9,2,FALSE),""))</f>
        <v/>
      </c>
      <c r="M99" s="8" t="n"/>
      <c r="N99" s="4" t="n"/>
      <c r="O99" s="4" t="n"/>
      <c r="P99" s="27" t="n"/>
      <c r="Q99" s="14">
        <f>IF(M99="","",IF(M99="Ganada",100%,IF(M99="Pendiente",50%,IF(M99="Reprogramada",25%,IF(M99="Perdida",0%,"")))))</f>
        <v/>
      </c>
      <c r="R99" s="15">
        <f>IF(OR(H99="",Q99=""),"",IFERROR(H99*Q99,0))</f>
        <v/>
      </c>
      <c r="S99" s="16">
        <f>IF(B99="","",TODAY()-B99)</f>
        <v/>
      </c>
      <c r="T99" s="4" t="n"/>
      <c r="U99" s="17">
        <f>IF(A99="","",IF(M99="Ganada","Positiva",IF(M99="Perdida","Negativa","En seguimiento")))</f>
        <v/>
      </c>
    </row>
    <row r="100" ht="28" customHeight="1">
      <c r="A100" s="4" t="n"/>
      <c r="B100" s="27" t="n"/>
      <c r="C100" s="4" t="n"/>
      <c r="D100" s="4" t="n"/>
      <c r="E100" s="4" t="n"/>
      <c r="F100" s="4" t="n"/>
      <c r="G100" s="4" t="n"/>
      <c r="H100" s="6" t="n"/>
      <c r="I100" s="4" t="n"/>
      <c r="J100" s="4" t="n"/>
      <c r="K100" s="4" t="n"/>
      <c r="L100" s="7">
        <f>IF(J100="","",IFERROR(VLOOKUP(J100,'Catálogos e instrucciones'!$H$2:$I$9,2,FALSE),""))</f>
        <v/>
      </c>
      <c r="M100" s="8" t="n"/>
      <c r="N100" s="4" t="n"/>
      <c r="O100" s="4" t="n"/>
      <c r="P100" s="27" t="n"/>
      <c r="Q100" s="9">
        <f>IF(M100="","",IF(M100="Ganada",100%,IF(M100="Pendiente",50%,IF(M100="Reprogramada",25%,IF(M100="Perdida",0%,"")))))</f>
        <v/>
      </c>
      <c r="R100" s="10">
        <f>IF(OR(H100="",Q100=""),"",IFERROR(H100*Q100,0))</f>
        <v/>
      </c>
      <c r="S100" s="11">
        <f>IF(B100="","",TODAY()-B100)</f>
        <v/>
      </c>
      <c r="T100" s="4" t="n"/>
      <c r="U100" s="12">
        <f>IF(A100="","",IF(M100="Ganada","Positiva",IF(M100="Perdida","Negativa","En seguimiento")))</f>
        <v/>
      </c>
    </row>
    <row r="101" ht="28" customHeight="1">
      <c r="A101" s="4" t="n"/>
      <c r="B101" s="27" t="n"/>
      <c r="C101" s="4" t="n"/>
      <c r="D101" s="4" t="n"/>
      <c r="E101" s="4" t="n"/>
      <c r="F101" s="4" t="n"/>
      <c r="G101" s="4" t="n"/>
      <c r="H101" s="6" t="n"/>
      <c r="I101" s="4" t="n"/>
      <c r="J101" s="4" t="n"/>
      <c r="K101" s="4" t="n"/>
      <c r="L101" s="13">
        <f>IF(J101="","",IFERROR(VLOOKUP(J101,'Catálogos e instrucciones'!$H$2:$I$9,2,FALSE),""))</f>
        <v/>
      </c>
      <c r="M101" s="8" t="n"/>
      <c r="N101" s="4" t="n"/>
      <c r="O101" s="4" t="n"/>
      <c r="P101" s="27" t="n"/>
      <c r="Q101" s="14">
        <f>IF(M101="","",IF(M101="Ganada",100%,IF(M101="Pendiente",50%,IF(M101="Reprogramada",25%,IF(M101="Perdida",0%,"")))))</f>
        <v/>
      </c>
      <c r="R101" s="15">
        <f>IF(OR(H101="",Q101=""),"",IFERROR(H101*Q101,0))</f>
        <v/>
      </c>
      <c r="S101" s="16">
        <f>IF(B101="","",TODAY()-B101)</f>
        <v/>
      </c>
      <c r="T101" s="4" t="n"/>
      <c r="U101" s="17">
        <f>IF(A101="","",IF(M101="Ganada","Positiva",IF(M101="Perdida","Negativa","En seguimiento")))</f>
        <v/>
      </c>
    </row>
    <row r="102" ht="28" customHeight="1">
      <c r="A102" s="4" t="n"/>
      <c r="B102" s="27" t="n"/>
      <c r="C102" s="4" t="n"/>
      <c r="D102" s="4" t="n"/>
      <c r="E102" s="4" t="n"/>
      <c r="F102" s="4" t="n"/>
      <c r="G102" s="4" t="n"/>
      <c r="H102" s="6" t="n"/>
      <c r="I102" s="4" t="n"/>
      <c r="J102" s="4" t="n"/>
      <c r="K102" s="4" t="n"/>
      <c r="L102" s="7">
        <f>IF(J102="","",IFERROR(VLOOKUP(J102,'Catálogos e instrucciones'!$H$2:$I$9,2,FALSE),""))</f>
        <v/>
      </c>
      <c r="M102" s="8" t="n"/>
      <c r="N102" s="4" t="n"/>
      <c r="O102" s="4" t="n"/>
      <c r="P102" s="27" t="n"/>
      <c r="Q102" s="9">
        <f>IF(M102="","",IF(M102="Ganada",100%,IF(M102="Pendiente",50%,IF(M102="Reprogramada",25%,IF(M102="Perdida",0%,"")))))</f>
        <v/>
      </c>
      <c r="R102" s="10">
        <f>IF(OR(H102="",Q102=""),"",IFERROR(H102*Q102,0))</f>
        <v/>
      </c>
      <c r="S102" s="11">
        <f>IF(B102="","",TODAY()-B102)</f>
        <v/>
      </c>
      <c r="T102" s="4" t="n"/>
      <c r="U102" s="12">
        <f>IF(A102="","",IF(M102="Ganada","Positiva",IF(M102="Perdida","Negativa","En seguimiento")))</f>
        <v/>
      </c>
    </row>
    <row r="103" ht="28" customHeight="1">
      <c r="A103" s="4" t="n"/>
      <c r="B103" s="27" t="n"/>
      <c r="C103" s="4" t="n"/>
      <c r="D103" s="4" t="n"/>
      <c r="E103" s="4" t="n"/>
      <c r="F103" s="4" t="n"/>
      <c r="G103" s="4" t="n"/>
      <c r="H103" s="6" t="n"/>
      <c r="I103" s="4" t="n"/>
      <c r="J103" s="4" t="n"/>
      <c r="K103" s="4" t="n"/>
      <c r="L103" s="13">
        <f>IF(J103="","",IFERROR(VLOOKUP(J103,'Catálogos e instrucciones'!$H$2:$I$9,2,FALSE),""))</f>
        <v/>
      </c>
      <c r="M103" s="8" t="n"/>
      <c r="N103" s="4" t="n"/>
      <c r="O103" s="4" t="n"/>
      <c r="P103" s="27" t="n"/>
      <c r="Q103" s="14">
        <f>IF(M103="","",IF(M103="Ganada",100%,IF(M103="Pendiente",50%,IF(M103="Reprogramada",25%,IF(M103="Perdida",0%,"")))))</f>
        <v/>
      </c>
      <c r="R103" s="15">
        <f>IF(OR(H103="",Q103=""),"",IFERROR(H103*Q103,0))</f>
        <v/>
      </c>
      <c r="S103" s="16">
        <f>IF(B103="","",TODAY()-B103)</f>
        <v/>
      </c>
      <c r="T103" s="4" t="n"/>
      <c r="U103" s="17">
        <f>IF(A103="","",IF(M103="Ganada","Positiva",IF(M103="Perdida","Negativa","En seguimiento")))</f>
        <v/>
      </c>
    </row>
  </sheetData>
  <autoFilter ref="A3:U103"/>
  <mergeCells count="1">
    <mergeCell ref="A1:U1"/>
  </mergeCells>
  <conditionalFormatting sqref="M4:M103">
    <cfRule type="expression" priority="1" dxfId="0" stopIfTrue="1">
      <formula>M4="Ganada"</formula>
    </cfRule>
    <cfRule type="expression" priority="2" dxfId="1" stopIfTrue="1">
      <formula>M4="Perdida"</formula>
    </cfRule>
  </conditionalFormatting>
  <dataValidations count="7">
    <dataValidation sqref="I4:I103" showErrorMessage="1" showInputMessage="1" allowBlank="1" type="list">
      <formula1>'Catálogos e instrucciones'!$A$4:$A$8</formula1>
    </dataValidation>
    <dataValidation sqref="J4:J103" showErrorMessage="1" showInputMessage="1" allowBlank="1" type="list">
      <formula1>'Catálogos e instrucciones'!$B$4:$B$11</formula1>
    </dataValidation>
    <dataValidation sqref="M4:M103" showErrorMessage="1" showInputMessage="1" allowBlank="1" type="list">
      <formula1>'Catálogos e instrucciones'!$C$4:$C$7</formula1>
    </dataValidation>
    <dataValidation sqref="N4:N103" showErrorMessage="1" showInputMessage="1" allowBlank="1" type="list">
      <formula1>'Catálogos e instrucciones'!$D$4:$D$10</formula1>
    </dataValidation>
    <dataValidation sqref="E4:E103" showErrorMessage="1" showInputMessage="1" allowBlank="1" type="list">
      <formula1>'Catálogos e instrucciones'!$E$4:$E$9</formula1>
    </dataValidation>
    <dataValidation sqref="D4:D103" showErrorMessage="1" showInputMessage="1" allowBlank="1" type="list">
      <formula1>'Catálogos e instrucciones'!$F$4:$F$13</formula1>
    </dataValidation>
    <dataValidation sqref="G4:G103" showErrorMessage="1" showInputMessage="1" allowBlank="1" type="list">
      <formula1>'Catálogos e instrucciones'!$G$4:$G$11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28" customWidth="1" min="4" max="4"/>
    <col width="18" customWidth="1" min="5" max="5"/>
    <col width="28" customWidth="1" min="6" max="6"/>
    <col width="20" customWidth="1" min="7" max="7"/>
    <col width="19" customWidth="1" min="8" max="8"/>
    <col width="23" customWidth="1" min="9" max="9"/>
    <col width="18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28" customHeight="1">
      <c r="A1" s="1" t="inlineStr">
        <is>
          <t>Resumen comercial de objeciones y motivos de no venta</t>
        </is>
      </c>
    </row>
    <row r="2">
      <c r="A2" s="2" t="inlineStr">
        <is>
          <t>Indicadores calculados sobre las 100 filas operativas preparadas en el registro.</t>
        </is>
      </c>
    </row>
    <row r="3" ht="28" customHeight="1">
      <c r="A3" s="18" t="inlineStr">
        <is>
          <t>Total de oportunidades</t>
        </is>
      </c>
      <c r="B3" s="19">
        <f>COUNTA('Registro de objeciones'!$A$4:$A$103)</f>
        <v/>
      </c>
      <c r="D3" s="18" t="inlineStr">
        <is>
          <t>Oportunidades ganadas</t>
        </is>
      </c>
      <c r="E3" s="19">
        <f>COUNTIF('Registro de objeciones'!$M$4:$M$103,"Ganada")</f>
        <v/>
      </c>
      <c r="G3" s="18" t="inlineStr">
        <is>
          <t>Oportunidades perdidas</t>
        </is>
      </c>
      <c r="H3" s="19">
        <f>COUNTIF('Registro de objeciones'!$M$4:$M$103,"Perdida")</f>
        <v/>
      </c>
      <c r="I3" s="18" t="inlineStr">
        <is>
          <t>Tasa de conversión</t>
        </is>
      </c>
      <c r="J3" s="20">
        <f>IFERROR(COUNTIF('Registro de objeciones'!$M$4:$M$103,"Ganada")/COUNTA('Registro de objeciones'!$A$4:$A$103),0)</f>
        <v/>
      </c>
    </row>
    <row r="4"/>
    <row r="5" ht="28" customHeight="1">
      <c r="A5" s="18" t="inlineStr">
        <is>
          <t>Importe potencial total</t>
        </is>
      </c>
      <c r="B5" s="21">
        <f>SUM('Registro de objeciones'!$H$4:$H$103)</f>
        <v/>
      </c>
      <c r="D5" s="18" t="inlineStr">
        <is>
          <t>Valor ponderado total</t>
        </is>
      </c>
      <c r="E5" s="21">
        <f>SUM('Registro de objeciones'!$R$4:$R$103)</f>
        <v/>
      </c>
      <c r="G5" s="18" t="inlineStr">
        <is>
          <t>Importe medio por oportunidad</t>
        </is>
      </c>
      <c r="H5" s="21">
        <f>IFERROR(AVERAGE('Registro de objeciones'!$H$4:$H$103),0)</f>
        <v/>
      </c>
    </row>
    <row r="6"/>
    <row r="7"/>
    <row r="8"/>
    <row r="9">
      <c r="A9" s="18" t="inlineStr">
        <is>
          <t>Análisis por tipo de objeción</t>
        </is>
      </c>
      <c r="B9" s="22" t="n"/>
      <c r="C9" s="22" t="n"/>
      <c r="D9" s="22" t="n"/>
      <c r="F9" s="18" t="inlineStr">
        <is>
          <t>Motivos de no venta</t>
        </is>
      </c>
      <c r="G9" s="22" t="n"/>
      <c r="I9" s="18" t="inlineStr">
        <is>
          <t>Distribución de resultados</t>
        </is>
      </c>
      <c r="J9" s="22" t="n"/>
    </row>
    <row r="10">
      <c r="A10" s="3" t="inlineStr">
        <is>
          <t>Tipo de objeción</t>
        </is>
      </c>
      <c r="B10" s="3" t="inlineStr">
        <is>
          <t>N.º de casos</t>
        </is>
      </c>
      <c r="C10" s="3" t="inlineStr">
        <is>
          <t>Importe potencial asociado</t>
        </is>
      </c>
      <c r="D10" s="3" t="inlineStr">
        <is>
          <t>% sobre el total</t>
        </is>
      </c>
      <c r="F10" s="3" t="inlineStr">
        <is>
          <t>Motivo de no venta</t>
        </is>
      </c>
      <c r="G10" s="3" t="inlineStr">
        <is>
          <t>N.º de apariciones</t>
        </is>
      </c>
      <c r="I10" s="3" t="inlineStr">
        <is>
          <t>Resultado</t>
        </is>
      </c>
      <c r="J10" s="3" t="inlineStr">
        <is>
          <t>N.º de oportunidades</t>
        </is>
      </c>
    </row>
    <row r="11">
      <c r="A11" s="7" t="inlineStr">
        <is>
          <t>Precio</t>
        </is>
      </c>
      <c r="B11" s="23">
        <f>COUNTIF('Registro de objeciones'!$J$4:$J$103,A11)</f>
        <v/>
      </c>
      <c r="C11" s="10">
        <f>SUMIF('Registro de objeciones'!$J$4:$J$103,A11,'Registro de objeciones'!$H$4:$H$103)</f>
        <v/>
      </c>
      <c r="D11" s="9">
        <f>IFERROR(B11/SUM($B$11:$B$18),0)</f>
        <v/>
      </c>
      <c r="F11" s="7" t="inlineStr">
        <is>
          <t>Precio elevado</t>
        </is>
      </c>
      <c r="G11" s="23">
        <f>COUNTIF('Registro de objeciones'!$N$4:$N$103,F11)</f>
        <v/>
      </c>
      <c r="I11" s="7" t="inlineStr">
        <is>
          <t>Ganada</t>
        </is>
      </c>
      <c r="J11" s="23">
        <f>COUNTIF('Registro de objeciones'!$M$4:$M$103,I11)</f>
        <v/>
      </c>
    </row>
    <row r="12">
      <c r="A12" s="13" t="inlineStr">
        <is>
          <t>Presupuesto</t>
        </is>
      </c>
      <c r="B12" s="24">
        <f>COUNTIF('Registro de objeciones'!$J$4:$J$103,A12)</f>
        <v/>
      </c>
      <c r="C12" s="15">
        <f>SUMIF('Registro de objeciones'!$J$4:$J$103,A12,'Registro de objeciones'!$H$4:$H$103)</f>
        <v/>
      </c>
      <c r="D12" s="14">
        <f>IFERROR(B12/SUM($B$11:$B$18),0)</f>
        <v/>
      </c>
      <c r="F12" s="13" t="inlineStr">
        <is>
          <t>Presupuesto aplazado</t>
        </is>
      </c>
      <c r="G12" s="24">
        <f>COUNTIF('Registro de objeciones'!$N$4:$N$103,F12)</f>
        <v/>
      </c>
      <c r="I12" s="13" t="inlineStr">
        <is>
          <t>Perdida</t>
        </is>
      </c>
      <c r="J12" s="24">
        <f>COUNTIF('Registro de objeciones'!$M$4:$M$103,I12)</f>
        <v/>
      </c>
    </row>
    <row r="13">
      <c r="A13" s="7" t="inlineStr">
        <is>
          <t>Plazo</t>
        </is>
      </c>
      <c r="B13" s="23">
        <f>COUNTIF('Registro de objeciones'!$J$4:$J$103,A13)</f>
        <v/>
      </c>
      <c r="C13" s="10">
        <f>SUMIF('Registro de objeciones'!$J$4:$J$103,A13,'Registro de objeciones'!$H$4:$H$103)</f>
        <v/>
      </c>
      <c r="D13" s="9">
        <f>IFERROR(B13/SUM($B$11:$B$18),0)</f>
        <v/>
      </c>
      <c r="F13" s="7" t="inlineStr">
        <is>
          <t>Contrato con competidor</t>
        </is>
      </c>
      <c r="G13" s="23">
        <f>COUNTIF('Registro de objeciones'!$N$4:$N$103,F13)</f>
        <v/>
      </c>
      <c r="I13" s="7" t="inlineStr">
        <is>
          <t>Pendiente</t>
        </is>
      </c>
      <c r="J13" s="23">
        <f>COUNTIF('Registro de objeciones'!$M$4:$M$103,I13)</f>
        <v/>
      </c>
    </row>
    <row r="14">
      <c r="A14" s="13" t="inlineStr">
        <is>
          <t>Competencia</t>
        </is>
      </c>
      <c r="B14" s="24">
        <f>COUNTIF('Registro de objeciones'!$J$4:$J$103,A14)</f>
        <v/>
      </c>
      <c r="C14" s="15">
        <f>SUMIF('Registro de objeciones'!$J$4:$J$103,A14,'Registro de objeciones'!$H$4:$H$103)</f>
        <v/>
      </c>
      <c r="D14" s="14">
        <f>IFERROR(B14/SUM($B$11:$B$18),0)</f>
        <v/>
      </c>
      <c r="F14" s="13" t="inlineStr">
        <is>
          <t>Sin prioridad</t>
        </is>
      </c>
      <c r="G14" s="24">
        <f>COUNTIF('Registro de objeciones'!$N$4:$N$103,F14)</f>
        <v/>
      </c>
      <c r="I14" s="13" t="inlineStr">
        <is>
          <t>Reprogramada</t>
        </is>
      </c>
      <c r="J14" s="24">
        <f>COUNTIF('Registro de objeciones'!$M$4:$M$103,I14)</f>
        <v/>
      </c>
    </row>
    <row r="15">
      <c r="A15" s="7" t="inlineStr">
        <is>
          <t>Falta de necesidad</t>
        </is>
      </c>
      <c r="B15" s="23">
        <f>COUNTIF('Registro de objeciones'!$J$4:$J$103,A15)</f>
        <v/>
      </c>
      <c r="C15" s="10">
        <f>SUMIF('Registro de objeciones'!$J$4:$J$103,A15,'Registro de objeciones'!$H$4:$H$103)</f>
        <v/>
      </c>
      <c r="D15" s="9">
        <f>IFERROR(B15/SUM($B$11:$B$18),0)</f>
        <v/>
      </c>
      <c r="F15" s="7" t="inlineStr">
        <is>
          <t>No responde</t>
        </is>
      </c>
      <c r="G15" s="23">
        <f>COUNTIF('Registro de objeciones'!$N$4:$N$103,F15)</f>
        <v/>
      </c>
    </row>
    <row r="16">
      <c r="A16" s="13" t="inlineStr">
        <is>
          <t>Falta de confianza</t>
        </is>
      </c>
      <c r="B16" s="24">
        <f>COUNTIF('Registro de objeciones'!$J$4:$J$103,A16)</f>
        <v/>
      </c>
      <c r="C16" s="15">
        <f>SUMIF('Registro de objeciones'!$J$4:$J$103,A16,'Registro de objeciones'!$H$4:$H$103)</f>
        <v/>
      </c>
      <c r="D16" s="14">
        <f>IFERROR(B16/SUM($B$11:$B$18),0)</f>
        <v/>
      </c>
      <c r="F16" s="13" t="inlineStr">
        <is>
          <t>No encaja la solución</t>
        </is>
      </c>
      <c r="G16" s="24">
        <f>COUNTIF('Registro de objeciones'!$N$4:$N$103,F16)</f>
        <v/>
      </c>
    </row>
    <row r="17">
      <c r="A17" s="7" t="inlineStr">
        <is>
          <t>Decisor ausente</t>
        </is>
      </c>
      <c r="B17" s="23">
        <f>COUNTIF('Registro de objeciones'!$J$4:$J$103,A17)</f>
        <v/>
      </c>
      <c r="C17" s="10">
        <f>SUMIF('Registro de objeciones'!$J$4:$J$103,A17,'Registro de objeciones'!$H$4:$H$103)</f>
        <v/>
      </c>
      <c r="D17" s="9">
        <f>IFERROR(B17/SUM($B$11:$B$18),0)</f>
        <v/>
      </c>
      <c r="F17" s="7" t="inlineStr">
        <is>
          <t>Decisión interna pendiente</t>
        </is>
      </c>
      <c r="G17" s="23">
        <f>COUNTIF('Registro de objeciones'!$N$4:$N$103,F17)</f>
        <v/>
      </c>
    </row>
    <row r="18">
      <c r="A18" s="13" t="inlineStr">
        <is>
          <t>Condiciones contractuales</t>
        </is>
      </c>
      <c r="B18" s="24">
        <f>COUNTIF('Registro de objeciones'!$J$4:$J$103,A18)</f>
        <v/>
      </c>
      <c r="C18" s="15">
        <f>SUMIF('Registro de objeciones'!$J$4:$J$103,A18,'Registro de objeciones'!$H$4:$H$103)</f>
        <v/>
      </c>
      <c r="D18" s="14">
        <f>IFERROR(B18/SUM($B$11:$B$18),0)</f>
        <v/>
      </c>
    </row>
    <row r="19"/>
    <row r="20">
      <c r="A20" s="18" t="inlineStr">
        <is>
          <t>Importe potencial por comercial</t>
        </is>
      </c>
      <c r="B20" s="22" t="n"/>
      <c r="C20" s="22" t="n"/>
    </row>
    <row r="21">
      <c r="A21" s="3" t="inlineStr">
        <is>
          <t>Comercial</t>
        </is>
      </c>
      <c r="B21" s="3" t="inlineStr">
        <is>
          <t>N.º de oportunidades</t>
        </is>
      </c>
      <c r="C21" s="3" t="inlineStr">
        <is>
          <t>Importe potencial</t>
        </is>
      </c>
    </row>
    <row r="22">
      <c r="A22" s="7" t="inlineStr">
        <is>
          <t>Elena Campos</t>
        </is>
      </c>
      <c r="B22" s="23">
        <f>COUNTIF('Registro de objeciones'!$E$4:$E$103,A22)</f>
        <v/>
      </c>
      <c r="C22" s="10">
        <f>SUMIF('Registro de objeciones'!$E$4:$E$103,A22,'Registro de objeciones'!$H$4:$H$103)</f>
        <v/>
      </c>
    </row>
    <row r="23">
      <c r="A23" s="13" t="inlineStr">
        <is>
          <t>Diego Serrano</t>
        </is>
      </c>
      <c r="B23" s="24">
        <f>COUNTIF('Registro de objeciones'!$E$4:$E$103,A23)</f>
        <v/>
      </c>
      <c r="C23" s="15">
        <f>SUMIF('Registro de objeciones'!$E$4:$E$103,A23,'Registro de objeciones'!$H$4:$H$103)</f>
        <v/>
      </c>
    </row>
    <row r="24">
      <c r="A24" s="7" t="inlineStr">
        <is>
          <t>Natalia Rivas</t>
        </is>
      </c>
      <c r="B24" s="23">
        <f>COUNTIF('Registro de objeciones'!$E$4:$E$103,A24)</f>
        <v/>
      </c>
      <c r="C24" s="10">
        <f>SUMIF('Registro de objeciones'!$E$4:$E$103,A24,'Registro de objeciones'!$H$4:$H$103)</f>
        <v/>
      </c>
    </row>
    <row r="25">
      <c r="A25" s="13" t="inlineStr">
        <is>
          <t>Carlos Mena</t>
        </is>
      </c>
      <c r="B25" s="24">
        <f>COUNTIF('Registro de objeciones'!$E$4:$E$103,A25)</f>
        <v/>
      </c>
      <c r="C25" s="15">
        <f>SUMIF('Registro de objeciones'!$E$4:$E$103,A25,'Registro de objeciones'!$H$4:$H$103)</f>
        <v/>
      </c>
    </row>
    <row r="26">
      <c r="A26" s="7" t="inlineStr">
        <is>
          <t>Irene Vidal</t>
        </is>
      </c>
      <c r="B26" s="23">
        <f>COUNTIF('Registro de objeciones'!$E$4:$E$103,A26)</f>
        <v/>
      </c>
      <c r="C26" s="10">
        <f>SUMIF('Registro de objeciones'!$E$4:$E$103,A26,'Registro de objeciones'!$H$4:$H$103)</f>
        <v/>
      </c>
    </row>
    <row r="27">
      <c r="A27" s="13" t="inlineStr">
        <is>
          <t>Raúl Ortega</t>
        </is>
      </c>
      <c r="B27" s="24">
        <f>COUNTIF('Registro de objeciones'!$E$4:$E$103,A27)</f>
        <v/>
      </c>
      <c r="C27" s="15">
        <f>SUMIF('Registro de objeciones'!$E$4:$E$103,A27,'Registro de objeciones'!$H$4:$H$103)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8" customWidth="1" min="3" max="3"/>
    <col width="28" customWidth="1" min="4" max="4"/>
    <col width="20" customWidth="1" min="5" max="5"/>
    <col width="16" customWidth="1" min="6" max="6"/>
    <col width="29" customWidth="1" min="7" max="7"/>
    <col width="25" customWidth="1" min="8" max="8"/>
    <col width="58" customWidth="1" min="9" max="9"/>
  </cols>
  <sheetData>
    <row r="1" ht="28" customHeight="1">
      <c r="A1" s="1" t="inlineStr">
        <is>
          <t>Catálogos e instrucciones</t>
        </is>
      </c>
      <c r="H1" s="3" t="inlineStr">
        <is>
          <t>Tipo de objeción</t>
        </is>
      </c>
      <c r="I1" s="3" t="inlineStr">
        <is>
          <t>Respuesta recomendada</t>
        </is>
      </c>
    </row>
    <row r="2">
      <c r="H2" s="7" t="inlineStr">
        <is>
          <t>Precio</t>
        </is>
      </c>
      <c r="I2" s="7" t="inlineStr">
        <is>
          <t>Cuantificar el retorno, revisar alcance y ofrecer una alternativa por fases.</t>
        </is>
      </c>
    </row>
    <row r="3">
      <c r="A3" s="3" t="inlineStr">
        <is>
          <t>Fases del embudo</t>
        </is>
      </c>
      <c r="B3" s="3" t="inlineStr">
        <is>
          <t>Tipos de objeción</t>
        </is>
      </c>
      <c r="C3" s="3" t="inlineStr">
        <is>
          <t>Resultados</t>
        </is>
      </c>
      <c r="D3" s="3" t="inlineStr">
        <is>
          <t>Motivos de no venta</t>
        </is>
      </c>
      <c r="E3" s="3" t="inlineStr">
        <is>
          <t>Comerciales</t>
        </is>
      </c>
      <c r="F3" s="3" t="inlineStr">
        <is>
          <t>Ciudades</t>
        </is>
      </c>
      <c r="G3" s="3" t="inlineStr">
        <is>
          <t>Productos o servicios</t>
        </is>
      </c>
      <c r="H3" s="13" t="inlineStr">
        <is>
          <t>Presupuesto</t>
        </is>
      </c>
      <c r="I3" s="13" t="inlineStr">
        <is>
          <t>Priorizar el alcance, fraccionar la implantación y acordar una revisión.</t>
        </is>
      </c>
    </row>
    <row r="4">
      <c r="A4" s="7" t="inlineStr">
        <is>
          <t>Contacto inicial</t>
        </is>
      </c>
      <c r="B4" s="7" t="inlineStr">
        <is>
          <t>Precio</t>
        </is>
      </c>
      <c r="C4" s="7" t="inlineStr">
        <is>
          <t>Ganada</t>
        </is>
      </c>
      <c r="D4" s="7" t="inlineStr">
        <is>
          <t>Precio elevado</t>
        </is>
      </c>
      <c r="E4" s="7" t="inlineStr">
        <is>
          <t>Elena Campos</t>
        </is>
      </c>
      <c r="F4" s="7" t="inlineStr">
        <is>
          <t>Madrid</t>
        </is>
      </c>
      <c r="G4" s="7" t="inlineStr">
        <is>
          <t>Plataforma CRM</t>
        </is>
      </c>
      <c r="H4" s="7" t="inlineStr">
        <is>
          <t>Plazo</t>
        </is>
      </c>
      <c r="I4" s="7" t="inlineStr">
        <is>
          <t>Definir un calendario realista y proponer una implantación por fases.</t>
        </is>
      </c>
    </row>
    <row r="5">
      <c r="A5" s="13" t="inlineStr">
        <is>
          <t>Diagnóstico</t>
        </is>
      </c>
      <c r="B5" s="13" t="inlineStr">
        <is>
          <t>Presupuesto</t>
        </is>
      </c>
      <c r="C5" s="13" t="inlineStr">
        <is>
          <t>Perdida</t>
        </is>
      </c>
      <c r="D5" s="13" t="inlineStr">
        <is>
          <t>Presupuesto aplazado</t>
        </is>
      </c>
      <c r="E5" s="13" t="inlineStr">
        <is>
          <t>Diego Serrano</t>
        </is>
      </c>
      <c r="F5" s="13" t="inlineStr">
        <is>
          <t>Barcelona</t>
        </is>
      </c>
      <c r="G5" s="13" t="inlineStr">
        <is>
          <t>Consultoría comercial</t>
        </is>
      </c>
      <c r="H5" s="13" t="inlineStr">
        <is>
          <t>Competencia</t>
        </is>
      </c>
      <c r="I5" s="13" t="inlineStr">
        <is>
          <t>Diferenciar el valor, aportar referencias y comparar el coste total.</t>
        </is>
      </c>
    </row>
    <row r="6">
      <c r="A6" s="7" t="inlineStr">
        <is>
          <t>Propuesta</t>
        </is>
      </c>
      <c r="B6" s="7" t="inlineStr">
        <is>
          <t>Plazo</t>
        </is>
      </c>
      <c r="C6" s="7" t="inlineStr">
        <is>
          <t>Pendiente</t>
        </is>
      </c>
      <c r="D6" s="7" t="inlineStr">
        <is>
          <t>Contrato con competidor</t>
        </is>
      </c>
      <c r="E6" s="7" t="inlineStr">
        <is>
          <t>Natalia Rivas</t>
        </is>
      </c>
      <c r="F6" s="7" t="inlineStr">
        <is>
          <t>Valencia</t>
        </is>
      </c>
      <c r="G6" s="7" t="inlineStr">
        <is>
          <t>Automatización de marketing</t>
        </is>
      </c>
      <c r="H6" s="7" t="inlineStr">
        <is>
          <t>Falta de necesidad</t>
        </is>
      </c>
      <c r="I6" s="7" t="inlineStr">
        <is>
          <t>Explorar el impacto actual y el coste de no actuar.</t>
        </is>
      </c>
    </row>
    <row r="7">
      <c r="A7" s="13" t="inlineStr">
        <is>
          <t>Negociación</t>
        </is>
      </c>
      <c r="B7" s="13" t="inlineStr">
        <is>
          <t>Competencia</t>
        </is>
      </c>
      <c r="C7" s="13" t="inlineStr">
        <is>
          <t>Reprogramada</t>
        </is>
      </c>
      <c r="D7" s="13" t="inlineStr">
        <is>
          <t>Sin prioridad</t>
        </is>
      </c>
      <c r="E7" s="13" t="inlineStr">
        <is>
          <t>Carlos Mena</t>
        </is>
      </c>
      <c r="F7" s="13" t="inlineStr">
        <is>
          <t>Sevilla</t>
        </is>
      </c>
      <c r="G7" s="13" t="inlineStr">
        <is>
          <t>Formación de ventas</t>
        </is>
      </c>
      <c r="H7" s="13" t="inlineStr">
        <is>
          <t>Falta de confianza</t>
        </is>
      </c>
      <c r="I7" s="13" t="inlineStr">
        <is>
          <t>Aportar casos de éxito, referencias y una prueba piloto.</t>
        </is>
      </c>
    </row>
    <row r="8">
      <c r="A8" s="7" t="inlineStr">
        <is>
          <t>Cierre</t>
        </is>
      </c>
      <c r="B8" s="7" t="inlineStr">
        <is>
          <t>Falta de necesidad</t>
        </is>
      </c>
      <c r="D8" s="7" t="inlineStr">
        <is>
          <t>No responde</t>
        </is>
      </c>
      <c r="E8" s="7" t="inlineStr">
        <is>
          <t>Irene Vidal</t>
        </is>
      </c>
      <c r="F8" s="7" t="inlineStr">
        <is>
          <t>Zaragoza</t>
        </is>
      </c>
      <c r="G8" s="7" t="inlineStr">
        <is>
          <t>Servicio de analítica</t>
        </is>
      </c>
      <c r="H8" s="7" t="inlineStr">
        <is>
          <t>Decisor ausente</t>
        </is>
      </c>
      <c r="I8" s="7" t="inlineStr">
        <is>
          <t>Identificar al decisor y solicitar una reunión conjunta.</t>
        </is>
      </c>
    </row>
    <row r="9">
      <c r="B9" s="13" t="inlineStr">
        <is>
          <t>Falta de confianza</t>
        </is>
      </c>
      <c r="D9" s="13" t="inlineStr">
        <is>
          <t>No encaja la solución</t>
        </is>
      </c>
      <c r="E9" s="13" t="inlineStr">
        <is>
          <t>Raúl Ortega</t>
        </is>
      </c>
      <c r="F9" s="13" t="inlineStr">
        <is>
          <t>Málaga</t>
        </is>
      </c>
      <c r="G9" s="13" t="inlineStr">
        <is>
          <t>Integración ERP</t>
        </is>
      </c>
      <c r="H9" s="13" t="inlineStr">
        <is>
          <t>Condiciones contractuales</t>
        </is>
      </c>
      <c r="I9" s="13" t="inlineStr">
        <is>
          <t>Revisar condiciones con legal y plantear alternativas viables.</t>
        </is>
      </c>
    </row>
    <row r="10">
      <c r="B10" s="7" t="inlineStr">
        <is>
          <t>Decisor ausente</t>
        </is>
      </c>
      <c r="D10" s="7" t="inlineStr">
        <is>
          <t>Decisión interna pendiente</t>
        </is>
      </c>
      <c r="F10" s="7" t="inlineStr">
        <is>
          <t>Bilbao</t>
        </is>
      </c>
      <c r="G10" s="7" t="inlineStr">
        <is>
          <t>Soporte premium</t>
        </is>
      </c>
    </row>
    <row r="11">
      <c r="B11" s="13" t="inlineStr">
        <is>
          <t>Condiciones contractuales</t>
        </is>
      </c>
      <c r="F11" s="13" t="inlineStr">
        <is>
          <t>Murcia</t>
        </is>
      </c>
      <c r="G11" s="13" t="inlineStr">
        <is>
          <t>Herramienta de presupuestos</t>
        </is>
      </c>
    </row>
    <row r="12">
      <c r="F12" s="7" t="inlineStr">
        <is>
          <t>Alicante</t>
        </is>
      </c>
    </row>
    <row r="13">
      <c r="F13" s="13" t="inlineStr">
        <is>
          <t>Granada</t>
        </is>
      </c>
    </row>
    <row r="14"/>
    <row r="15"/>
    <row r="16">
      <c r="A16" s="18" t="inlineStr">
        <is>
          <t>Guía de uso</t>
        </is>
      </c>
      <c r="B16" s="22" t="n"/>
      <c r="C16" s="22" t="n"/>
      <c r="D16" s="22" t="n"/>
      <c r="E16" s="22" t="n"/>
      <c r="F16" s="22" t="n"/>
      <c r="G16" s="22" t="n"/>
    </row>
    <row r="17" ht="32" customHeight="1">
      <c r="A17" s="7" t="inlineStr">
        <is>
          <t>1. Registre una fila por oportunidad comercial, incluso si no llega a propuesta.</t>
        </is>
      </c>
      <c r="B17" s="25" t="n"/>
      <c r="C17" s="25" t="n"/>
      <c r="D17" s="25" t="n"/>
      <c r="E17" s="25" t="n"/>
      <c r="F17" s="25" t="n"/>
      <c r="G17" s="25" t="n"/>
    </row>
    <row r="18" ht="32" customHeight="1">
      <c r="A18" s="13" t="inlineStr">
        <is>
          <t>2. Complete la objeción con el texto real utilizado por el cliente para facilitar el análisis.</t>
        </is>
      </c>
      <c r="B18" s="26" t="n"/>
      <c r="C18" s="26" t="n"/>
      <c r="D18" s="26" t="n"/>
      <c r="E18" s="26" t="n"/>
      <c r="F18" s="26" t="n"/>
      <c r="G18" s="26" t="n"/>
    </row>
    <row r="19" ht="32" customHeight="1">
      <c r="A19" s="7" t="inlineStr">
        <is>
          <t>3. Registre siempre la próxima acción y su fecha para evitar oportunidades sin seguimiento.</t>
        </is>
      </c>
      <c r="B19" s="25" t="n"/>
      <c r="C19" s="25" t="n"/>
      <c r="D19" s="25" t="n"/>
      <c r="E19" s="25" t="n"/>
      <c r="F19" s="25" t="n"/>
      <c r="G19" s="25" t="n"/>
    </row>
    <row r="20" ht="32" customHeight="1">
      <c r="A20" s="13" t="inlineStr">
        <is>
          <t>4. Revise semanalmente las oportunidades pendientes y reprogramadas con el equipo comercial.</t>
        </is>
      </c>
      <c r="B20" s="26" t="n"/>
      <c r="C20" s="26" t="n"/>
      <c r="D20" s="26" t="n"/>
      <c r="E20" s="26" t="n"/>
      <c r="F20" s="26" t="n"/>
      <c r="G20" s="26" t="n"/>
    </row>
    <row r="21" ht="32" customHeight="1">
      <c r="A21" s="7" t="inlineStr">
        <is>
          <t>5. Utilice el resumen para detectar objeciones recurrentes y mejorar los argumentos comerciales.</t>
        </is>
      </c>
      <c r="B21" s="25" t="n"/>
      <c r="C21" s="25" t="n"/>
      <c r="D21" s="25" t="n"/>
      <c r="E21" s="25" t="n"/>
      <c r="F21" s="25" t="n"/>
      <c r="G21" s="25" t="n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2026-09-07T08:03:00Z</dcterms:created>
  <dcterms:modified xmlns:dcterms="http://purl.org/dc/terms/" xmlns:xsi="http://www.w3.org/2001/XMLSchema-instance" xsi:type="dcterms:W3CDTF">2026-09-07T08:03:00Z</dcterms:modified>
</cp:coreProperties>
</file>