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didos" sheetId="1" state="visible" r:id="rId1"/>
    <sheet xmlns:r="http://schemas.openxmlformats.org/officeDocument/2006/relationships" name="Catálogo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D/MM/YYYY"/>
    <numFmt numFmtId="165" formatCode="0,0%"/>
    <numFmt numFmtId="166" formatCode="HH:MM"/>
    <numFmt numFmtId="167" formatCode="#.##0,00&quot; €&quot;"/>
    <numFmt numFmtId="168" formatCode="0,0"/>
  </numFmts>
  <fonts count="6">
    <font>
      <name val="Calibri"/>
      <family val="2"/>
      <color theme="1"/>
      <sz val="11"/>
      <scheme val="minor"/>
    </font>
    <font>
      <b val="1"/>
      <color rgb="000F766E"/>
      <sz val="14"/>
    </font>
    <font>
      <b val="1"/>
      <color rgb="00FFFFFF"/>
      <sz val="11"/>
    </font>
    <font>
      <color rgb="001F2937"/>
      <sz val="11"/>
    </font>
    <font>
      <b val="1"/>
      <color rgb="001F2937"/>
      <sz val="11"/>
    </font>
    <font>
      <b val="1"/>
      <color rgb="000F766E"/>
      <sz val="11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E293B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7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center" vertical="center" wrapText="1"/>
    </xf>
    <xf numFmtId="167" fontId="3" fillId="5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2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left" vertical="center" wrapText="1"/>
    </xf>
    <xf numFmtId="167" fontId="3" fillId="7" borderId="1" applyAlignment="1" pivotButton="0" quotePrefix="0" xfId="0">
      <alignment horizontal="center" vertical="center" wrapText="1"/>
    </xf>
    <xf numFmtId="0" fontId="4" fillId="3" borderId="1" pivotButton="0" quotePrefix="0" xfId="0"/>
    <xf numFmtId="1" fontId="5" fillId="0" borderId="1" applyAlignment="1" pivotButton="0" quotePrefix="0" xfId="0">
      <alignment horizontal="center" vertical="center" wrapText="1"/>
    </xf>
    <xf numFmtId="0" fontId="4" fillId="0" borderId="0" pivotButton="0" quotePrefix="0" xfId="0"/>
    <xf numFmtId="168" fontId="3" fillId="3" borderId="1" applyAlignment="1" pivotButton="0" quotePrefix="0" xfId="0">
      <alignment horizontal="center" vertical="center" wrapText="1"/>
    </xf>
    <xf numFmtId="165" fontId="5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168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  <xf numFmtId="168" fontId="5" fillId="0" borderId="1" applyAlignment="1" pivotButton="0" quotePrefix="0" xfId="0">
      <alignment horizontal="center" vertical="center" wrapText="1"/>
    </xf>
    <xf numFmtId="167" fontId="5" fillId="0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7" fontId="3" fillId="3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7" fontId="3" fillId="5" borderId="1" applyAlignment="1" pivotButton="0" quotePrefix="0" xfId="0">
      <alignment horizontal="center" vertical="center" wrapText="1"/>
    </xf>
    <xf numFmtId="167" fontId="3" fillId="7" borderId="1" applyAlignment="1" pivotButton="0" quotePrefix="0" xfId="0">
      <alignment horizontal="center" vertical="center" wrapText="1"/>
    </xf>
    <xf numFmtId="168" fontId="3" fillId="3" borderId="1" applyAlignment="1" pivotButton="0" quotePrefix="0" xfId="0">
      <alignment horizontal="center" vertical="center" wrapText="1"/>
    </xf>
    <xf numFmtId="165" fontId="5" fillId="0" borderId="1" applyAlignment="1" pivotButton="0" quotePrefix="0" xfId="0">
      <alignment horizontal="center" vertical="center" wrapText="1"/>
    </xf>
    <xf numFmtId="168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  <xf numFmtId="168" fontId="5" fillId="0" borderId="1" applyAlignment="1" pivotButton="0" quotePrefix="0" xfId="0">
      <alignment horizontal="center" vertical="center" wrapText="1"/>
    </xf>
    <xf numFmtId="167" fontId="5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5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B45309"/>
      </font>
      <fill>
        <patternFill patternType="solid">
          <fgColor rgb="00FEF3C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ill>
        <patternFill patternType="solid">
          <fgColor rgb="00DCFCE7"/>
        </patternFill>
      </fill>
    </dxf>
    <dxf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Líneas de pedido por estado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'Dashboard'!B11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'Dashboard'!$A$12:$A$14</f>
            </numRef>
          </cat>
          <val>
            <numRef>
              <f>'Dashboard'!$B$12:$B$14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Unidades preparadas por operario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'Dashboard'!F4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'Dashboard'!$D$5:$D$8</f>
            </numRef>
          </cat>
          <val>
            <numRef>
              <f>'Dashboard'!$F$5:$F$8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por prioridad</a:t>
            </a:r>
          </a:p>
        </rich>
      </tx>
    </title>
    <plotArea>
      <pieChart>
        <varyColors val="1"/>
        <ser>
          <idx val="0"/>
          <order val="0"/>
          <tx>
            <strRef>
              <f>'Dashboard'!B17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'Dashboard'!$A$18:$A$19</f>
            </numRef>
          </cat>
          <val>
            <numRef>
              <f>'Dashboard'!$B$18:$B$19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20</row>
      <rowOff>0</rowOff>
    </from>
    <ext cx="432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20</row>
      <rowOff>0</rowOff>
    </from>
    <ext cx="4320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10</col>
      <colOff>0</colOff>
      <row>20</row>
      <rowOff>0</rowOff>
    </from>
    <ext cx="3600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4" customWidth="1" min="3" max="3"/>
    <col width="16" customWidth="1" min="4" max="4"/>
    <col width="11" customWidth="1" min="5" max="5"/>
    <col width="10" customWidth="1" min="6" max="6"/>
    <col width="10" customWidth="1" min="7" max="7"/>
    <col width="26" customWidth="1" min="8" max="8"/>
    <col width="10" customWidth="1" min="9" max="9"/>
    <col width="12" customWidth="1" min="10" max="10"/>
    <col width="12" customWidth="1" min="11" max="11"/>
    <col width="11" customWidth="1" min="12" max="12"/>
    <col width="10" customWidth="1" min="13" max="13"/>
    <col width="10" customWidth="1" min="14" max="14"/>
    <col width="13" customWidth="1" min="15" max="15"/>
    <col width="10" customWidth="1" min="16" max="16"/>
    <col width="12" customWidth="1" min="17" max="17"/>
    <col width="20" customWidth="1" min="18" max="18"/>
    <col width="30" customWidth="1" min="19" max="19"/>
    <col width="14" customWidth="1" min="20" max="20"/>
  </cols>
  <sheetData>
    <row r="1">
      <c r="A1" s="1" t="inlineStr">
        <is>
          <t>Control de picking y preparación de pedidos — Junio 2026</t>
        </is>
      </c>
    </row>
    <row r="2">
      <c r="A2" s="2" t="inlineStr">
        <is>
          <t>N.º pedido</t>
        </is>
      </c>
      <c r="B2" s="2" t="inlineStr">
        <is>
          <t>Fecha pedido</t>
        </is>
      </c>
      <c r="C2" s="2" t="inlineStr">
        <is>
          <t>Fecha preparación</t>
        </is>
      </c>
      <c r="D2" s="2" t="inlineStr">
        <is>
          <t>Cliente</t>
        </is>
      </c>
      <c r="E2" s="2" t="inlineStr">
        <is>
          <t>Ciudad</t>
        </is>
      </c>
      <c r="F2" s="2" t="inlineStr">
        <is>
          <t>Operario</t>
        </is>
      </c>
      <c r="G2" s="2" t="inlineStr">
        <is>
          <t>SKU</t>
        </is>
      </c>
      <c r="H2" s="2" t="inlineStr">
        <is>
          <t>Descripción producto</t>
        </is>
      </c>
      <c r="I2" s="2" t="inlineStr">
        <is>
          <t>Zona almacén</t>
        </is>
      </c>
      <c r="J2" s="2" t="inlineStr">
        <is>
          <t>Unidades solicitadas</t>
        </is>
      </c>
      <c r="K2" s="2" t="inlineStr">
        <is>
          <t>Unidades preparadas</t>
        </is>
      </c>
      <c r="L2" s="2" t="inlineStr">
        <is>
          <t>% preparación</t>
        </is>
      </c>
      <c r="M2" s="2" t="inlineStr">
        <is>
          <t>Hora inicio</t>
        </is>
      </c>
      <c r="N2" s="2" t="inlineStr">
        <is>
          <t>Hora fin</t>
        </is>
      </c>
      <c r="O2" s="2" t="inlineStr">
        <is>
          <t>Tiempo preparación (min)</t>
        </is>
      </c>
      <c r="P2" s="2" t="inlineStr">
        <is>
          <t>Prioridad</t>
        </is>
      </c>
      <c r="Q2" s="2" t="inlineStr">
        <is>
          <t>Estado</t>
        </is>
      </c>
      <c r="R2" s="2" t="inlineStr">
        <is>
          <t>Incidencia</t>
        </is>
      </c>
      <c r="S2" s="2" t="inlineStr">
        <is>
          <t>Observaciones</t>
        </is>
      </c>
      <c r="T2" s="2" t="inlineStr">
        <is>
          <t>Importe línea (€)</t>
        </is>
      </c>
    </row>
    <row r="3">
      <c r="A3" s="3" t="inlineStr">
        <is>
          <t>PED-2601</t>
        </is>
      </c>
      <c r="B3" s="35" t="n">
        <v>46176</v>
      </c>
      <c r="C3" s="36" t="n">
        <v>46176</v>
      </c>
      <c r="D3" s="6" t="inlineStr">
        <is>
          <t>Lucía Martín</t>
        </is>
      </c>
      <c r="E3" s="6" t="inlineStr">
        <is>
          <t>Madrid</t>
        </is>
      </c>
      <c r="F3" s="3" t="inlineStr">
        <is>
          <t>Álvaro</t>
        </is>
      </c>
      <c r="G3" s="3" t="inlineStr">
        <is>
          <t>SKU-001</t>
        </is>
      </c>
      <c r="H3" s="6">
        <f>IFERROR(VLOOKUP(G3,Catálogo!$A$2:$F$11,2,FALSE),"SKU no encontrado")</f>
        <v/>
      </c>
      <c r="I3" s="3">
        <f>IFERROR(VLOOKUP(G3,Catálogo!$A$2:$F$11,4,FALSE),"")</f>
        <v/>
      </c>
      <c r="J3" s="7" t="n">
        <v>12</v>
      </c>
      <c r="K3" s="7" t="n">
        <v>12</v>
      </c>
      <c r="L3" s="37">
        <f>IFERROR(K3/J3,0)</f>
        <v/>
      </c>
      <c r="M3" s="38" t="n">
        <v>0.34375</v>
      </c>
      <c r="N3" s="38" t="n">
        <v>0.3611111111111111</v>
      </c>
      <c r="O3" s="3">
        <f>IF(OR(M3="",N3=""),"",ROUND((N3-M3)*1440,0))</f>
        <v/>
      </c>
      <c r="P3" s="7" t="inlineStr">
        <is>
          <t>Normal</t>
        </is>
      </c>
      <c r="Q3" s="3">
        <f>IF(K3=0,"Pendiente",IF(K3&lt;J3,"Parcial",IF(K3=J3,"Completado","Exceso")))</f>
        <v/>
      </c>
      <c r="R3" s="7" t="n"/>
      <c r="S3" s="10" t="n"/>
      <c r="T3" s="39">
        <f>K3*IFERROR(VLOOKUP(G3,Catálogo!$A$2:$F$11,5,FALSE),0)</f>
        <v/>
      </c>
    </row>
    <row r="4">
      <c r="A4" s="12" t="inlineStr">
        <is>
          <t>PED-2602</t>
        </is>
      </c>
      <c r="B4" s="40" t="n">
        <v>46176</v>
      </c>
      <c r="C4" s="36" t="n">
        <v>46177</v>
      </c>
      <c r="D4" s="14" t="inlineStr">
        <is>
          <t>Martín Ortega</t>
        </is>
      </c>
      <c r="E4" s="14" t="inlineStr">
        <is>
          <t>Barcelona</t>
        </is>
      </c>
      <c r="F4" s="12" t="inlineStr">
        <is>
          <t>Carmen</t>
        </is>
      </c>
      <c r="G4" s="12" t="inlineStr">
        <is>
          <t>SKU-004</t>
        </is>
      </c>
      <c r="H4" s="14">
        <f>IFERROR(VLOOKUP(G4,Catálogo!$A$2:$F$11,2,FALSE),"SKU no encontrado")</f>
        <v/>
      </c>
      <c r="I4" s="12">
        <f>IFERROR(VLOOKUP(G4,Catálogo!$A$2:$F$11,4,FALSE),"")</f>
        <v/>
      </c>
      <c r="J4" s="7" t="n">
        <v>40</v>
      </c>
      <c r="K4" s="7" t="n">
        <v>35</v>
      </c>
      <c r="L4" s="41">
        <f>IFERROR(K4/J4,0)</f>
        <v/>
      </c>
      <c r="M4" s="38" t="n">
        <v>0.375</v>
      </c>
      <c r="N4" s="38" t="n">
        <v>0.40625</v>
      </c>
      <c r="O4" s="12">
        <f>IF(OR(M4="",N4=""),"",ROUND((N4-M4)*1440,0))</f>
        <v/>
      </c>
      <c r="P4" s="7" t="inlineStr">
        <is>
          <t>Alta</t>
        </is>
      </c>
      <c r="Q4" s="12">
        <f>IF(K4=0,"Pendiente",IF(K4&lt;J4,"Parcial",IF(K4=J4,"Completado","Exceso")))</f>
        <v/>
      </c>
      <c r="R4" s="7" t="inlineStr">
        <is>
          <t>Falta de stock</t>
        </is>
      </c>
      <c r="S4" s="10" t="inlineStr">
        <is>
          <t>Se sirven 5 uds. pendientes</t>
        </is>
      </c>
      <c r="T4" s="42">
        <f>K4*IFERROR(VLOOKUP(G4,Catálogo!$A$2:$F$11,5,FALSE),0)</f>
        <v/>
      </c>
    </row>
    <row r="5">
      <c r="A5" s="3" t="inlineStr">
        <is>
          <t>PED-2603</t>
        </is>
      </c>
      <c r="B5" s="35" t="n">
        <v>46177</v>
      </c>
      <c r="C5" s="36" t="n">
        <v>46177</v>
      </c>
      <c r="D5" s="6" t="inlineStr">
        <is>
          <t>Sofía Navarro</t>
        </is>
      </c>
      <c r="E5" s="6" t="inlineStr">
        <is>
          <t>Valencia</t>
        </is>
      </c>
      <c r="F5" s="3" t="inlineStr">
        <is>
          <t>Hugo</t>
        </is>
      </c>
      <c r="G5" s="3" t="inlineStr">
        <is>
          <t>SKU-006</t>
        </is>
      </c>
      <c r="H5" s="6">
        <f>IFERROR(VLOOKUP(G5,Catálogo!$A$2:$F$11,2,FALSE),"SKU no encontrado")</f>
        <v/>
      </c>
      <c r="I5" s="3">
        <f>IFERROR(VLOOKUP(G5,Catálogo!$A$2:$F$11,4,FALSE),"")</f>
        <v/>
      </c>
      <c r="J5" s="7" t="n">
        <v>3</v>
      </c>
      <c r="K5" s="7" t="n">
        <v>3</v>
      </c>
      <c r="L5" s="37">
        <f>IFERROR(K5/J5,0)</f>
        <v/>
      </c>
      <c r="M5" s="38" t="n">
        <v>0.3819444444444444</v>
      </c>
      <c r="N5" s="38" t="n">
        <v>0.3902777777777778</v>
      </c>
      <c r="O5" s="3">
        <f>IF(OR(M5="",N5=""),"",ROUND((N5-M5)*1440,0))</f>
        <v/>
      </c>
      <c r="P5" s="7" t="inlineStr">
        <is>
          <t>Normal</t>
        </is>
      </c>
      <c r="Q5" s="3">
        <f>IF(K5=0,"Pendiente",IF(K5&lt;J5,"Parcial",IF(K5=J5,"Completado","Exceso")))</f>
        <v/>
      </c>
      <c r="R5" s="7" t="n"/>
      <c r="S5" s="10" t="n"/>
      <c r="T5" s="39">
        <f>K5*IFERROR(VLOOKUP(G5,Catálogo!$A$2:$F$11,5,FALSE),0)</f>
        <v/>
      </c>
    </row>
    <row r="6">
      <c r="A6" s="12" t="inlineStr">
        <is>
          <t>PED-2604</t>
        </is>
      </c>
      <c r="B6" s="40" t="n">
        <v>46178</v>
      </c>
      <c r="C6" s="36" t="n">
        <v>46178</v>
      </c>
      <c r="D6" s="14" t="inlineStr">
        <is>
          <t>Hugo Serrano</t>
        </is>
      </c>
      <c r="E6" s="14" t="inlineStr">
        <is>
          <t>Sevilla</t>
        </is>
      </c>
      <c r="F6" s="12" t="inlineStr">
        <is>
          <t>Marta</t>
        </is>
      </c>
      <c r="G6" s="12" t="inlineStr">
        <is>
          <t>SKU-009</t>
        </is>
      </c>
      <c r="H6" s="14">
        <f>IFERROR(VLOOKUP(G6,Catálogo!$A$2:$F$11,2,FALSE),"SKU no encontrado")</f>
        <v/>
      </c>
      <c r="I6" s="12">
        <f>IFERROR(VLOOKUP(G6,Catálogo!$A$2:$F$11,4,FALSE),"")</f>
        <v/>
      </c>
      <c r="J6" s="7" t="n">
        <v>8</v>
      </c>
      <c r="K6" s="7" t="n">
        <v>8</v>
      </c>
      <c r="L6" s="41">
        <f>IFERROR(K6/J6,0)</f>
        <v/>
      </c>
      <c r="M6" s="38" t="n">
        <v>0.4201388888888889</v>
      </c>
      <c r="N6" s="38" t="n">
        <v>0.4375</v>
      </c>
      <c r="O6" s="12">
        <f>IF(OR(M6="",N6=""),"",ROUND((N6-M6)*1440,0))</f>
        <v/>
      </c>
      <c r="P6" s="7" t="inlineStr">
        <is>
          <t>Alta</t>
        </is>
      </c>
      <c r="Q6" s="12">
        <f>IF(K6=0,"Pendiente",IF(K6&lt;J6,"Parcial",IF(K6=J6,"Completado","Exceso")))</f>
        <v/>
      </c>
      <c r="R6" s="7" t="n"/>
      <c r="S6" s="10" t="n"/>
      <c r="T6" s="42">
        <f>K6*IFERROR(VLOOKUP(G6,Catálogo!$A$2:$F$11,5,FALSE),0)</f>
        <v/>
      </c>
    </row>
    <row r="7">
      <c r="A7" s="3" t="inlineStr">
        <is>
          <t>PED-2605</t>
        </is>
      </c>
      <c r="B7" s="35" t="n">
        <v>46181</v>
      </c>
      <c r="C7" s="36" t="n">
        <v>46181</v>
      </c>
      <c r="D7" s="6" t="inlineStr">
        <is>
          <t>Marta Gil</t>
        </is>
      </c>
      <c r="E7" s="6" t="inlineStr">
        <is>
          <t>Zaragoza</t>
        </is>
      </c>
      <c r="F7" s="3" t="inlineStr">
        <is>
          <t>Álvaro</t>
        </is>
      </c>
      <c r="G7" s="3" t="inlineStr">
        <is>
          <t>SKU-002</t>
        </is>
      </c>
      <c r="H7" s="6">
        <f>IFERROR(VLOOKUP(G7,Catálogo!$A$2:$F$11,2,FALSE),"SKU no encontrado")</f>
        <v/>
      </c>
      <c r="I7" s="3">
        <f>IFERROR(VLOOKUP(G7,Catálogo!$A$2:$F$11,4,FALSE),"")</f>
        <v/>
      </c>
      <c r="J7" s="7" t="n">
        <v>25</v>
      </c>
      <c r="K7" s="7" t="n">
        <v>25</v>
      </c>
      <c r="L7" s="37">
        <f>IFERROR(K7/J7,0)</f>
        <v/>
      </c>
      <c r="M7" s="38" t="n">
        <v>0.3541666666666667</v>
      </c>
      <c r="N7" s="38" t="n">
        <v>0.3715277777777778</v>
      </c>
      <c r="O7" s="3">
        <f>IF(OR(M7="",N7=""),"",ROUND((N7-M7)*1440,0))</f>
        <v/>
      </c>
      <c r="P7" s="7" t="inlineStr">
        <is>
          <t>Normal</t>
        </is>
      </c>
      <c r="Q7" s="3">
        <f>IF(K7=0,"Pendiente",IF(K7&lt;J7,"Parcial",IF(K7=J7,"Completado","Exceso")))</f>
        <v/>
      </c>
      <c r="R7" s="7" t="n"/>
      <c r="S7" s="10" t="n"/>
      <c r="T7" s="39">
        <f>K7*IFERROR(VLOOKUP(G7,Catálogo!$A$2:$F$11,5,FALSE),0)</f>
        <v/>
      </c>
    </row>
    <row r="8">
      <c r="A8" s="12" t="inlineStr">
        <is>
          <t>PED-2606</t>
        </is>
      </c>
      <c r="B8" s="40" t="n">
        <v>46181</v>
      </c>
      <c r="C8" s="36" t="n">
        <v>46182</v>
      </c>
      <c r="D8" s="14" t="inlineStr">
        <is>
          <t>Pablo León</t>
        </is>
      </c>
      <c r="E8" s="14" t="inlineStr">
        <is>
          <t>Málaga</t>
        </is>
      </c>
      <c r="F8" s="12" t="inlineStr">
        <is>
          <t>Carmen</t>
        </is>
      </c>
      <c r="G8" s="12" t="inlineStr">
        <is>
          <t>SKU-007</t>
        </is>
      </c>
      <c r="H8" s="14">
        <f>IFERROR(VLOOKUP(G8,Catálogo!$A$2:$F$11,2,FALSE),"SKU no encontrado")</f>
        <v/>
      </c>
      <c r="I8" s="12">
        <f>IFERROR(VLOOKUP(G8,Catálogo!$A$2:$F$11,4,FALSE),"")</f>
        <v/>
      </c>
      <c r="J8" s="7" t="n">
        <v>60</v>
      </c>
      <c r="K8" s="7" t="n">
        <v>48</v>
      </c>
      <c r="L8" s="41">
        <f>IFERROR(K8/J8,0)</f>
        <v/>
      </c>
      <c r="M8" s="38" t="n">
        <v>0.4583333333333333</v>
      </c>
      <c r="N8" s="38" t="n">
        <v>0.5069444444444444</v>
      </c>
      <c r="O8" s="12">
        <f>IF(OR(M8="",N8=""),"",ROUND((N8-M8)*1440,0))</f>
        <v/>
      </c>
      <c r="P8" s="7" t="inlineStr">
        <is>
          <t>Normal</t>
        </is>
      </c>
      <c r="Q8" s="12">
        <f>IF(K8=0,"Pendiente",IF(K8&lt;J8,"Parcial",IF(K8=J8,"Completado","Exceso")))</f>
        <v/>
      </c>
      <c r="R8" s="7" t="inlineStr">
        <is>
          <t>Ubicación incorrecta</t>
        </is>
      </c>
      <c r="S8" s="10" t="inlineStr">
        <is>
          <t>Producto hallado en zona B04</t>
        </is>
      </c>
      <c r="T8" s="42">
        <f>K8*IFERROR(VLOOKUP(G8,Catálogo!$A$2:$F$11,5,FALSE),0)</f>
        <v/>
      </c>
    </row>
    <row r="9">
      <c r="A9" s="3" t="inlineStr">
        <is>
          <t>PED-2607</t>
        </is>
      </c>
      <c r="B9" s="35" t="n">
        <v>46182</v>
      </c>
      <c r="C9" s="36" t="n">
        <v>46182</v>
      </c>
      <c r="D9" s="6" t="inlineStr">
        <is>
          <t>Carmen Vidal</t>
        </is>
      </c>
      <c r="E9" s="6" t="inlineStr">
        <is>
          <t>Bilbao</t>
        </is>
      </c>
      <c r="F9" s="3" t="inlineStr">
        <is>
          <t>Hugo</t>
        </is>
      </c>
      <c r="G9" s="3" t="inlineStr">
        <is>
          <t>SKU-010</t>
        </is>
      </c>
      <c r="H9" s="6">
        <f>IFERROR(VLOOKUP(G9,Catálogo!$A$2:$F$11,2,FALSE),"SKU no encontrado")</f>
        <v/>
      </c>
      <c r="I9" s="3">
        <f>IFERROR(VLOOKUP(G9,Catálogo!$A$2:$F$11,4,FALSE),"")</f>
        <v/>
      </c>
      <c r="J9" s="7" t="n">
        <v>30</v>
      </c>
      <c r="K9" s="7" t="n">
        <v>30</v>
      </c>
      <c r="L9" s="37">
        <f>IFERROR(K9/J9,0)</f>
        <v/>
      </c>
      <c r="M9" s="38" t="n">
        <v>0.5104166666666666</v>
      </c>
      <c r="N9" s="38" t="n">
        <v>0.5277777777777778</v>
      </c>
      <c r="O9" s="3">
        <f>IF(OR(M9="",N9=""),"",ROUND((N9-M9)*1440,0))</f>
        <v/>
      </c>
      <c r="P9" s="7" t="inlineStr">
        <is>
          <t>Alta</t>
        </is>
      </c>
      <c r="Q9" s="3">
        <f>IF(K9=0,"Pendiente",IF(K9&lt;J9,"Parcial",IF(K9=J9,"Completado","Exceso")))</f>
        <v/>
      </c>
      <c r="R9" s="7" t="n"/>
      <c r="S9" s="10" t="n"/>
      <c r="T9" s="39">
        <f>K9*IFERROR(VLOOKUP(G9,Catálogo!$A$2:$F$11,5,FALSE),0)</f>
        <v/>
      </c>
    </row>
    <row r="10">
      <c r="A10" s="12" t="inlineStr">
        <is>
          <t>PED-2608</t>
        </is>
      </c>
      <c r="B10" s="40" t="n">
        <v>46183</v>
      </c>
      <c r="C10" s="36" t="n"/>
      <c r="D10" s="14" t="inlineStr">
        <is>
          <t>Javier Campos</t>
        </is>
      </c>
      <c r="E10" s="14" t="inlineStr">
        <is>
          <t>Murcia</t>
        </is>
      </c>
      <c r="F10" s="12" t="inlineStr">
        <is>
          <t>Marta</t>
        </is>
      </c>
      <c r="G10" s="12" t="inlineStr">
        <is>
          <t>SKU-005</t>
        </is>
      </c>
      <c r="H10" s="14">
        <f>IFERROR(VLOOKUP(G10,Catálogo!$A$2:$F$11,2,FALSE),"SKU no encontrado")</f>
        <v/>
      </c>
      <c r="I10" s="12">
        <f>IFERROR(VLOOKUP(G10,Catálogo!$A$2:$F$11,4,FALSE),"")</f>
        <v/>
      </c>
      <c r="J10" s="7" t="n">
        <v>15</v>
      </c>
      <c r="K10" s="7" t="n">
        <v>0</v>
      </c>
      <c r="L10" s="41">
        <f>IFERROR(K10/J10,0)</f>
        <v/>
      </c>
      <c r="M10" s="38" t="n"/>
      <c r="N10" s="38" t="n"/>
      <c r="O10" s="12">
        <f>IF(OR(M10="",N10=""),"",ROUND((N10-M10)*1440,0))</f>
        <v/>
      </c>
      <c r="P10" s="7" t="inlineStr">
        <is>
          <t>Normal</t>
        </is>
      </c>
      <c r="Q10" s="12">
        <f>IF(K10=0,"Pendiente",IF(K10&lt;J10,"Parcial",IF(K10=J10,"Completado","Exceso")))</f>
        <v/>
      </c>
      <c r="R10" s="7" t="inlineStr">
        <is>
          <t>Falta de stock</t>
        </is>
      </c>
      <c r="S10" s="10" t="inlineStr">
        <is>
          <t>Reposición prevista 15/06/2026</t>
        </is>
      </c>
      <c r="T10" s="42">
        <f>K10*IFERROR(VLOOKUP(G10,Catálogo!$A$2:$F$11,5,FALSE),0)</f>
        <v/>
      </c>
    </row>
    <row r="11">
      <c r="A11" s="3" t="inlineStr">
        <is>
          <t>PED-2609</t>
        </is>
      </c>
      <c r="B11" s="35" t="n">
        <v>46184</v>
      </c>
      <c r="C11" s="36" t="n">
        <v>46184</v>
      </c>
      <c r="D11" s="6" t="inlineStr">
        <is>
          <t>Laura Prieto</t>
        </is>
      </c>
      <c r="E11" s="6" t="inlineStr">
        <is>
          <t>Alicante</t>
        </is>
      </c>
      <c r="F11" s="3" t="inlineStr">
        <is>
          <t>Álvaro</t>
        </is>
      </c>
      <c r="G11" s="3" t="inlineStr">
        <is>
          <t>SKU-008</t>
        </is>
      </c>
      <c r="H11" s="6">
        <f>IFERROR(VLOOKUP(G11,Catálogo!$A$2:$F$11,2,FALSE),"SKU no encontrado")</f>
        <v/>
      </c>
      <c r="I11" s="3">
        <f>IFERROR(VLOOKUP(G11,Catálogo!$A$2:$F$11,4,FALSE),"")</f>
        <v/>
      </c>
      <c r="J11" s="7" t="n">
        <v>10</v>
      </c>
      <c r="K11" s="7" t="n">
        <v>10</v>
      </c>
      <c r="L11" s="37">
        <f>IFERROR(K11/J11,0)</f>
        <v/>
      </c>
      <c r="M11" s="38" t="n">
        <v>0.4027777777777778</v>
      </c>
      <c r="N11" s="38" t="n">
        <v>0.4152777777777778</v>
      </c>
      <c r="O11" s="3">
        <f>IF(OR(M11="",N11=""),"",ROUND((N11-M11)*1440,0))</f>
        <v/>
      </c>
      <c r="P11" s="7" t="inlineStr">
        <is>
          <t>Normal</t>
        </is>
      </c>
      <c r="Q11" s="3">
        <f>IF(K11=0,"Pendiente",IF(K11&lt;J11,"Parcial",IF(K11=J11,"Completado","Exceso")))</f>
        <v/>
      </c>
      <c r="R11" s="7" t="n"/>
      <c r="S11" s="10" t="n"/>
      <c r="T11" s="39">
        <f>K11*IFERROR(VLOOKUP(G11,Catálogo!$A$2:$F$11,5,FALSE),0)</f>
        <v/>
      </c>
    </row>
  </sheetData>
  <mergeCells count="1">
    <mergeCell ref="A1:T1"/>
  </mergeCells>
  <conditionalFormatting sqref="Q3:Q11">
    <cfRule type="expression" priority="1" dxfId="0" stopIfTrue="1">
      <formula>$Q3="Completado"</formula>
    </cfRule>
    <cfRule type="expression" priority="2" dxfId="1" stopIfTrue="1">
      <formula>$Q3="Parcial"</formula>
    </cfRule>
    <cfRule type="expression" priority="3" dxfId="2" stopIfTrue="1">
      <formula>OR($Q3="Pendiente",$Q3="Exceso")</formula>
    </cfRule>
  </conditionalFormatting>
  <conditionalFormatting sqref="L3:L11">
    <cfRule type="expression" priority="4" dxfId="3" stopIfTrue="1">
      <formula>$L3&gt;=1</formula>
    </cfRule>
    <cfRule type="expression" priority="5" dxfId="4" stopIfTrue="1">
      <formula>$L3&lt;1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0" customWidth="1" min="1" max="1"/>
    <col width="40" customWidth="1" min="2" max="2"/>
    <col width="14" customWidth="1" min="3" max="3"/>
    <col width="12" customWidth="1" min="4" max="4"/>
    <col width="16" customWidth="1" min="5" max="5"/>
    <col width="15" customWidth="1" min="6" max="6"/>
  </cols>
  <sheetData>
    <row r="1">
      <c r="A1" s="17" t="inlineStr">
        <is>
          <t>Catálogo de productos y ubicaciones</t>
        </is>
      </c>
    </row>
    <row r="2">
      <c r="A2" s="18" t="inlineStr">
        <is>
          <t>SKU</t>
        </is>
      </c>
      <c r="B2" s="18" t="inlineStr">
        <is>
          <t>Descripción</t>
        </is>
      </c>
      <c r="C2" s="18" t="inlineStr">
        <is>
          <t>Familia</t>
        </is>
      </c>
      <c r="D2" s="18" t="inlineStr">
        <is>
          <t>Zona almacén</t>
        </is>
      </c>
      <c r="E2" s="18" t="inlineStr">
        <is>
          <t>Precio unitario (€)</t>
        </is>
      </c>
      <c r="F2" s="18" t="inlineStr">
        <is>
          <t>Stock disponible</t>
        </is>
      </c>
    </row>
    <row r="3">
      <c r="A3" s="19" t="inlineStr">
        <is>
          <t>SKU-001</t>
        </is>
      </c>
      <c r="B3" s="20" t="inlineStr">
        <is>
          <t>Caja de archivo definitivo 40x32x25</t>
        </is>
      </c>
      <c r="C3" s="19" t="inlineStr">
        <is>
          <t>Archivo</t>
        </is>
      </c>
      <c r="D3" s="19" t="inlineStr">
        <is>
          <t>A01</t>
        </is>
      </c>
      <c r="E3" s="43" t="n">
        <v>2.45</v>
      </c>
      <c r="F3" s="19" t="n">
        <v>320</v>
      </c>
    </row>
    <row r="4">
      <c r="A4" s="12" t="inlineStr">
        <is>
          <t>SKU-002</t>
        </is>
      </c>
      <c r="B4" s="14" t="inlineStr">
        <is>
          <t>Rollo etiquetas térmicas 100x150 (500 uds.)</t>
        </is>
      </c>
      <c r="C4" s="12" t="inlineStr">
        <is>
          <t>Etiquetado</t>
        </is>
      </c>
      <c r="D4" s="12" t="inlineStr">
        <is>
          <t>B02</t>
        </is>
      </c>
      <c r="E4" s="42" t="n">
        <v>6.9</v>
      </c>
      <c r="F4" s="12" t="n">
        <v>150</v>
      </c>
    </row>
    <row r="5">
      <c r="A5" s="19" t="inlineStr">
        <is>
          <t>SKU-003</t>
        </is>
      </c>
      <c r="B5" s="20" t="inlineStr">
        <is>
          <t>Sobre acolchado 240x330 (pack 100)</t>
        </is>
      </c>
      <c r="C5" s="19" t="inlineStr">
        <is>
          <t>Embalaje</t>
        </is>
      </c>
      <c r="D5" s="19" t="inlineStr">
        <is>
          <t>B03</t>
        </is>
      </c>
      <c r="E5" s="43" t="n">
        <v>18.75</v>
      </c>
      <c r="F5" s="19" t="n">
        <v>90</v>
      </c>
    </row>
    <row r="6">
      <c r="A6" s="12" t="inlineStr">
        <is>
          <t>SKU-004</t>
        </is>
      </c>
      <c r="B6" s="14" t="inlineStr">
        <is>
          <t>Cinta adhesiva transparente 66 m (pack 6)</t>
        </is>
      </c>
      <c r="C6" s="12" t="inlineStr">
        <is>
          <t>Embalaje</t>
        </is>
      </c>
      <c r="D6" s="12" t="inlineStr">
        <is>
          <t>C01</t>
        </is>
      </c>
      <c r="E6" s="42" t="n">
        <v>7.2</v>
      </c>
      <c r="F6" s="12" t="n">
        <v>210</v>
      </c>
    </row>
    <row r="7">
      <c r="A7" s="19" t="inlineStr">
        <is>
          <t>SKU-005</t>
        </is>
      </c>
      <c r="B7" s="20" t="inlineStr">
        <is>
          <t>Guantes de nitrilo talla M (caja 100)</t>
        </is>
      </c>
      <c r="C7" s="19" t="inlineStr">
        <is>
          <t>Seguridad</t>
        </is>
      </c>
      <c r="D7" s="19" t="inlineStr">
        <is>
          <t>D03</t>
        </is>
      </c>
      <c r="E7" s="43" t="n">
        <v>9.800000000000001</v>
      </c>
      <c r="F7" s="19" t="n">
        <v>60</v>
      </c>
    </row>
    <row r="8">
      <c r="A8" s="12" t="inlineStr">
        <is>
          <t>SKU-006</t>
        </is>
      </c>
      <c r="B8" s="14" t="inlineStr">
        <is>
          <t>Lector de código de barras USB</t>
        </is>
      </c>
      <c r="C8" s="12" t="inlineStr">
        <is>
          <t>Equipamiento</t>
        </is>
      </c>
      <c r="D8" s="12" t="inlineStr">
        <is>
          <t>D01</t>
        </is>
      </c>
      <c r="E8" s="42" t="n">
        <v>42.5</v>
      </c>
      <c r="F8" s="12" t="n">
        <v>18</v>
      </c>
    </row>
    <row r="9">
      <c r="A9" s="19" t="inlineStr">
        <is>
          <t>SKU-007</t>
        </is>
      </c>
      <c r="B9" s="20" t="inlineStr">
        <is>
          <t>Bolsa de envío e-commerce 30x40 (pack 200)</t>
        </is>
      </c>
      <c r="C9" s="19" t="inlineStr">
        <is>
          <t>Embalaje</t>
        </is>
      </c>
      <c r="D9" s="19" t="inlineStr">
        <is>
          <t>B01</t>
        </is>
      </c>
      <c r="E9" s="43" t="n">
        <v>21.3</v>
      </c>
      <c r="F9" s="19" t="n">
        <v>75</v>
      </c>
    </row>
    <row r="10">
      <c r="A10" s="12" t="inlineStr">
        <is>
          <t>SKU-008</t>
        </is>
      </c>
      <c r="B10" s="14" t="inlineStr">
        <is>
          <t>Carpeta de anillas A4 azul</t>
        </is>
      </c>
      <c r="C10" s="12" t="inlineStr">
        <is>
          <t>Archivo</t>
        </is>
      </c>
      <c r="D10" s="12" t="inlineStr">
        <is>
          <t>A03</t>
        </is>
      </c>
      <c r="E10" s="42" t="n">
        <v>3.15</v>
      </c>
      <c r="F10" s="12" t="n">
        <v>240</v>
      </c>
    </row>
    <row r="11">
      <c r="A11" s="19" t="inlineStr">
        <is>
          <t>SKU-009</t>
        </is>
      </c>
      <c r="B11" s="20" t="inlineStr">
        <is>
          <t>Film estirable manual 50 cm (rollo 2 kg)</t>
        </is>
      </c>
      <c r="C11" s="19" t="inlineStr">
        <is>
          <t>Embalaje</t>
        </is>
      </c>
      <c r="D11" s="19" t="inlineStr">
        <is>
          <t>C02</t>
        </is>
      </c>
      <c r="E11" s="43" t="n">
        <v>11.6</v>
      </c>
      <c r="F11" s="19" t="n">
        <v>130</v>
      </c>
    </row>
    <row r="12">
      <c r="A12" s="12" t="inlineStr">
        <is>
          <t>SKU-010</t>
        </is>
      </c>
      <c r="B12" s="14" t="inlineStr">
        <is>
          <t>Precinto de seguridad numerado (pack 100)</t>
        </is>
      </c>
      <c r="C12" s="12" t="inlineStr">
        <is>
          <t>Seguridad</t>
        </is>
      </c>
      <c r="D12" s="12" t="inlineStr">
        <is>
          <t>D03</t>
        </is>
      </c>
      <c r="E12" s="42" t="n">
        <v>14.9</v>
      </c>
      <c r="F12" s="12" t="n">
        <v>110</v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3" customWidth="1" min="3" max="3"/>
    <col width="10" customWidth="1" min="4" max="4"/>
    <col width="16" customWidth="1" min="5" max="5"/>
    <col width="17" customWidth="1" min="6" max="6"/>
    <col width="18" customWidth="1" min="7" max="7"/>
    <col width="15" customWidth="1" min="8" max="8"/>
    <col width="12" customWidth="1" min="9" max="9"/>
    <col width="12" customWidth="1" min="10" max="10"/>
    <col width="12" customWidth="1" min="11" max="11"/>
    <col width="12" customWidth="1" min="12" max="12"/>
  </cols>
  <sheetData>
    <row r="1">
      <c r="A1" s="17" t="inlineStr">
        <is>
          <t>Dashboard — Seguimiento de picking y preparación</t>
        </is>
      </c>
    </row>
    <row r="2"/>
    <row r="3">
      <c r="A3" s="22" t="inlineStr">
        <is>
          <t>Total de líneas de pedido</t>
        </is>
      </c>
      <c r="B3" s="23">
        <f>COUNTA(Pedidos!A3:A11)</f>
        <v/>
      </c>
      <c r="D3" s="24" t="inlineStr">
        <is>
          <t>Resumen por operario</t>
        </is>
      </c>
    </row>
    <row r="4">
      <c r="A4" s="22" t="inlineStr">
        <is>
          <t>Líneas completadas</t>
        </is>
      </c>
      <c r="B4" s="23">
        <f>COUNTIF(Pedidos!Q3:Q11,"Completado")</f>
        <v/>
      </c>
      <c r="D4" s="2" t="inlineStr">
        <is>
          <t>Operario</t>
        </is>
      </c>
      <c r="E4" s="2" t="inlineStr">
        <is>
          <t>Líneas preparadas</t>
        </is>
      </c>
      <c r="F4" s="2" t="inlineStr">
        <is>
          <t>Unidades preparadas</t>
        </is>
      </c>
      <c r="G4" s="2" t="inlineStr">
        <is>
          <t>Tiempo medio (min)</t>
        </is>
      </c>
      <c r="H4" s="2" t="inlineStr">
        <is>
          <t>% cumplimiento</t>
        </is>
      </c>
    </row>
    <row r="5">
      <c r="A5" s="22" t="inlineStr">
        <is>
          <t>Líneas pendientes o parciales</t>
        </is>
      </c>
      <c r="B5" s="23">
        <f>COUNTIF(Pedidos!Q3:Q11,"Pendiente")+COUNTIF(Pedidos!Q3:Q11,"Parcial")</f>
        <v/>
      </c>
      <c r="D5" s="3" t="inlineStr">
        <is>
          <t>Álvaro</t>
        </is>
      </c>
      <c r="E5" s="3">
        <f>COUNTIF(Pedidos!F3:F11,D5)</f>
        <v/>
      </c>
      <c r="F5" s="3">
        <f>SUMIF(Pedidos!F3:F11,D5,Pedidos!K3:K11)</f>
        <v/>
      </c>
      <c r="G5" s="44">
        <f>IFERROR(AVERAGEIF(Pedidos!F3:F11,D5,Pedidos!O3:O11),0)</f>
        <v/>
      </c>
      <c r="H5" s="37">
        <f>IFERROR(SUMIFS(Pedidos!K3:K11,Pedidos!F3:F11,D5)/SUMIFS(Pedidos!J3:J11,Pedidos!F3:F11,D5),0)</f>
        <v/>
      </c>
    </row>
    <row r="6">
      <c r="A6" s="22" t="inlineStr">
        <is>
          <t>% cumplimiento global</t>
        </is>
      </c>
      <c r="B6" s="45">
        <f>IFERROR(SUM(Pedidos!K3:K11)/SUM(Pedidos!J3:J11),0)</f>
        <v/>
      </c>
      <c r="D6" s="27" t="inlineStr">
        <is>
          <t>Carmen</t>
        </is>
      </c>
      <c r="E6" s="27">
        <f>COUNTIF(Pedidos!F3:F11,D6)</f>
        <v/>
      </c>
      <c r="F6" s="27">
        <f>SUMIF(Pedidos!F3:F11,D6,Pedidos!K3:K11)</f>
        <v/>
      </c>
      <c r="G6" s="46">
        <f>IFERROR(AVERAGEIF(Pedidos!F3:F11,D6,Pedidos!O3:O11),0)</f>
        <v/>
      </c>
      <c r="H6" s="47">
        <f>IFERROR(SUMIFS(Pedidos!K3:K11,Pedidos!F3:F11,D6)/SUMIFS(Pedidos!J3:J11,Pedidos!F3:F11,D6),0)</f>
        <v/>
      </c>
    </row>
    <row r="7">
      <c r="A7" s="22" t="inlineStr">
        <is>
          <t>Tiempo medio de preparación (min)</t>
        </is>
      </c>
      <c r="B7" s="48">
        <f>IFERROR(AVERAGE(Pedidos!O3:O11),0)</f>
        <v/>
      </c>
      <c r="D7" s="3" t="inlineStr">
        <is>
          <t>Hugo</t>
        </is>
      </c>
      <c r="E7" s="3">
        <f>COUNTIF(Pedidos!F3:F11,D7)</f>
        <v/>
      </c>
      <c r="F7" s="3">
        <f>SUMIF(Pedidos!F3:F11,D7,Pedidos!K3:K11)</f>
        <v/>
      </c>
      <c r="G7" s="44">
        <f>IFERROR(AVERAGEIF(Pedidos!F3:F11,D7,Pedidos!O3:O11),0)</f>
        <v/>
      </c>
      <c r="H7" s="37">
        <f>IFERROR(SUMIFS(Pedidos!K3:K11,Pedidos!F3:F11,D7)/SUMIFS(Pedidos!J3:J11,Pedidos!F3:F11,D7),0)</f>
        <v/>
      </c>
    </row>
    <row r="8">
      <c r="A8" s="22" t="inlineStr">
        <is>
          <t>Valor total preparado</t>
        </is>
      </c>
      <c r="B8" s="49">
        <f>SUM(Pedidos!T3:T11)</f>
        <v/>
      </c>
      <c r="D8" s="27" t="inlineStr">
        <is>
          <t>Marta</t>
        </is>
      </c>
      <c r="E8" s="27">
        <f>COUNTIF(Pedidos!F3:F11,D8)</f>
        <v/>
      </c>
      <c r="F8" s="27">
        <f>SUMIF(Pedidos!F3:F11,D8,Pedidos!K3:K11)</f>
        <v/>
      </c>
      <c r="G8" s="46">
        <f>IFERROR(AVERAGEIF(Pedidos!F3:F11,D8,Pedidos!O3:O11),0)</f>
        <v/>
      </c>
      <c r="H8" s="47">
        <f>IFERROR(SUMIFS(Pedidos!K3:K11,Pedidos!F3:F11,D8)/SUMIFS(Pedidos!J3:J11,Pedidos!F3:F11,D8),0)</f>
        <v/>
      </c>
    </row>
    <row r="9"/>
    <row r="10"/>
    <row r="11">
      <c r="A11" s="2" t="inlineStr">
        <is>
          <t>Estado</t>
        </is>
      </c>
      <c r="B11" s="2" t="inlineStr">
        <is>
          <t>N.º líneas</t>
        </is>
      </c>
    </row>
    <row r="12">
      <c r="A12" s="27" t="inlineStr">
        <is>
          <t>Completado</t>
        </is>
      </c>
      <c r="B12" s="27">
        <f>COUNTIF(Pedidos!Q3:Q11,A12)</f>
        <v/>
      </c>
    </row>
    <row r="13">
      <c r="A13" s="27" t="inlineStr">
        <is>
          <t>Parcial</t>
        </is>
      </c>
      <c r="B13" s="27">
        <f>COUNTIF(Pedidos!Q3:Q11,A13)</f>
        <v/>
      </c>
    </row>
    <row r="14">
      <c r="A14" s="27" t="inlineStr">
        <is>
          <t>Pendiente</t>
        </is>
      </c>
      <c r="B14" s="27">
        <f>COUNTIF(Pedidos!Q3:Q11,A14)</f>
        <v/>
      </c>
    </row>
    <row r="15"/>
    <row r="16"/>
    <row r="17">
      <c r="A17" s="2" t="inlineStr">
        <is>
          <t>Prioridad</t>
        </is>
      </c>
      <c r="B17" s="2" t="inlineStr">
        <is>
          <t>N.º líneas</t>
        </is>
      </c>
    </row>
    <row r="18">
      <c r="A18" s="27" t="inlineStr">
        <is>
          <t>Normal</t>
        </is>
      </c>
      <c r="B18" s="27">
        <f>COUNTIF(Pedidos!P3:P11,A18)</f>
        <v/>
      </c>
    </row>
    <row r="19">
      <c r="A19" s="27" t="inlineStr">
        <is>
          <t>Alta</t>
        </is>
      </c>
      <c r="B19" s="27">
        <f>COUNTIF(Pedidos!P3:P11,A19)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6" customWidth="1" min="1" max="1"/>
    <col width="110" customWidth="1" min="2" max="2"/>
  </cols>
  <sheetData>
    <row r="1">
      <c r="A1" s="17" t="inlineStr">
        <is>
          <t>Instrucciones de uso — Control de picking</t>
        </is>
      </c>
    </row>
    <row r="2"/>
    <row r="3" ht="32" customHeight="1">
      <c r="A3" s="32" t="inlineStr">
        <is>
          <t>1</t>
        </is>
      </c>
      <c r="B3" s="6" t="inlineStr">
        <is>
          <t>Registrar cada pedido o línea de pedido en la hoja «Pedidos». Cada fila corresponde a una línea con su SKU y sus unidades.</t>
        </is>
      </c>
    </row>
    <row r="4" ht="32" customHeight="1">
      <c r="A4" s="33" t="inlineStr">
        <is>
          <t>2</t>
        </is>
      </c>
      <c r="B4" s="34" t="inlineStr">
        <is>
          <t>Seleccionar el SKU desde la hoja «Catálogo» y comprobar automáticamente la descripción y la zona de almacén (se rellenan solas).</t>
        </is>
      </c>
    </row>
    <row r="5" ht="32" customHeight="1">
      <c r="A5" s="32" t="inlineStr">
        <is>
          <t>3</t>
        </is>
      </c>
      <c r="B5" s="6" t="inlineStr">
        <is>
          <t>Introducir en las celdas con fondo amarillo las unidades preparadas, las horas reales de inicio y fin, la prioridad y las incidencias.</t>
        </is>
      </c>
    </row>
    <row r="6" ht="32" customHeight="1">
      <c r="A6" s="33" t="inlineStr">
        <is>
          <t>4</t>
        </is>
      </c>
      <c r="B6" s="34" t="inlineStr">
        <is>
          <t>Revisar automáticamente el estado (Pendiente / Parcial / Completado / Exceso) y el porcentaje de preparación calculado en cada línea.</t>
        </is>
      </c>
    </row>
    <row r="7" ht="32" customHeight="1">
      <c r="A7" s="32" t="inlineStr">
        <is>
          <t>5</t>
        </is>
      </c>
      <c r="B7" s="6" t="inlineStr">
        <is>
          <t>Analizar el «Dashboard» al cierre de cada turno: cumplimiento global, tiempos medios y rendimiento por operario.</t>
        </is>
      </c>
    </row>
    <row r="8" ht="32" customHeight="1">
      <c r="A8" s="33" t="inlineStr">
        <is>
          <t>6</t>
        </is>
      </c>
      <c r="B8" s="34" t="inlineStr">
        <is>
          <t>Documentar faltantes, daños, errores de ubicación o incidencias de transporte en las columnas «Incidencia» y «Observaciones».</t>
        </is>
      </c>
    </row>
    <row r="9" ht="32" customHeight="1">
      <c r="A9" s="32" t="inlineStr">
        <is>
          <t>7</t>
        </is>
      </c>
      <c r="B9" s="6" t="inlineStr">
        <is>
          <t>No introducir datos personales innecesarios; aplicar los criterios de minimización del RGPD y la LOPDGDD.</t>
        </is>
      </c>
    </row>
    <row r="10" ht="32" customHeight="1">
      <c r="A10" s="33" t="inlineStr"/>
      <c r="B10" s="34" t="inlineStr">
        <is>
          <t>Formatos: fechas DD/MM/AAAA, horas HH:MM, importes en euros. Las fórmulas se recalculan solas al editar las celdas amarillas.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2026-08-01T13:22:03Z</dcterms:created>
  <dcterms:modified xmlns:dcterms="http://purl.org/dc/terms/" xmlns:xsi="http://www.w3.org/2001/XMLSchema-instance" xsi:type="dcterms:W3CDTF">2026-08-01T13:22:03Z</dcterms:modified>
</cp:coreProperties>
</file>