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budo de ventas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Instrucciones" sheetId="3" state="visible" r:id="rId3"/>
  </sheets>
  <definedNames>
    <definedName name="_xlnm._FilterDatabase" localSheetId="0" hidden="1">'Embudo de ventas'!$A$1:$P$101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.##0,00&quot; €&quot;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color rgb="000F172A"/>
      <sz val="10"/>
    </font>
    <font>
      <name val="Calibri"/>
      <b val="1"/>
      <color rgb="00FFFFFF"/>
      <sz val="16"/>
    </font>
    <font>
      <name val="Calibri"/>
      <b val="1"/>
      <color rgb="000F172A"/>
      <sz val="14"/>
    </font>
    <font>
      <name val="Calibri"/>
      <b val="1"/>
      <color rgb="000F172A"/>
      <sz val="10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ECFEFF"/>
      </patternFill>
    </fill>
    <fill>
      <patternFill patternType="solid">
        <fgColor rgb="00FFFFFF"/>
      </patternFill>
    </fill>
    <fill>
      <patternFill patternType="solid">
        <fgColor rgb="0014B8A6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center" vertical="center"/>
    </xf>
    <xf numFmtId="9" fontId="3" fillId="5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top" wrapText="1"/>
    </xf>
    <xf numFmtId="1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/>
    </xf>
    <xf numFmtId="0" fontId="1" fillId="7" borderId="1" applyAlignment="1" pivotButton="0" quotePrefix="0" xfId="0">
      <alignment horizontal="left" vertical="center"/>
    </xf>
    <xf numFmtId="0" fontId="1" fillId="2" borderId="1" applyAlignment="1" pivotButton="0" quotePrefix="0" xfId="0">
      <alignment horizontal="left" vertical="top" wrapText="1"/>
    </xf>
    <xf numFmtId="1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9" fontId="5" fillId="5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9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9" fontId="3" fillId="3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9" fontId="3" fillId="6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left" vertical="top" wrapText="1"/>
    </xf>
    <xf numFmtId="0" fontId="2" fillId="6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Importe total por etapa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'Resumen'!K4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'Resumen'!$H$5:$H$11</f>
            </numRef>
          </cat>
          <val>
            <numRef>
              <f>'Resumen'!$K$5:$K$11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Etapa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Importe estimado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de oportunidades por etapa</a:t>
            </a:r>
          </a:p>
        </rich>
      </tx>
    </title>
    <plotArea>
      <pieChart>
        <varyColors val="1"/>
        <ser>
          <idx val="0"/>
          <order val="0"/>
          <tx>
            <strRef>
              <f>'Resumen'!J4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'Resumen'!$H$5:$H$11</f>
            </numRef>
          </cat>
          <val>
            <numRef>
              <f>'Resumen'!$J$5:$J$11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23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5" customWidth="1" min="3" max="3"/>
    <col width="27" customWidth="1" min="4" max="4"/>
    <col width="23" customWidth="1" min="5" max="5"/>
    <col width="14" customWidth="1" min="6" max="6"/>
    <col width="23" customWidth="1" min="7" max="7"/>
    <col width="21" customWidth="1" min="8" max="8"/>
    <col width="13" customWidth="1" min="9" max="9"/>
    <col width="20" customWidth="1" min="10" max="10"/>
    <col width="21" customWidth="1" min="11" max="11"/>
    <col width="30" customWidth="1" min="12" max="12"/>
    <col width="20" customWidth="1" min="13" max="13"/>
    <col width="19" customWidth="1" min="14" max="14"/>
    <col width="22" customWidth="1" min="15" max="15"/>
    <col width="36" customWidth="1" min="16" max="16"/>
  </cols>
  <sheetData>
    <row r="1" ht="28" customHeight="1">
      <c r="A1" s="1" t="inlineStr">
        <is>
          <t>ID oportunidad</t>
        </is>
      </c>
      <c r="B1" s="1" t="inlineStr">
        <is>
          <t>Fecha de alta</t>
        </is>
      </c>
      <c r="C1" s="1" t="inlineStr">
        <is>
          <t>Comercial</t>
        </is>
      </c>
      <c r="D1" s="1" t="inlineStr">
        <is>
          <t>Empresa / cliente</t>
        </is>
      </c>
      <c r="E1" s="1" t="inlineStr">
        <is>
          <t>Contacto</t>
        </is>
      </c>
      <c r="F1" s="1" t="inlineStr">
        <is>
          <t>Ciudad</t>
        </is>
      </c>
      <c r="G1" s="1" t="inlineStr">
        <is>
          <t>Sector</t>
        </is>
      </c>
      <c r="H1" s="1" t="inlineStr">
        <is>
          <t>Etapa</t>
        </is>
      </c>
      <c r="I1" s="1" t="inlineStr">
        <is>
          <t>Probabilidad</t>
        </is>
      </c>
      <c r="J1" s="1" t="inlineStr">
        <is>
          <t>Importe estimado (€)</t>
        </is>
      </c>
      <c r="K1" s="1" t="inlineStr">
        <is>
          <t>Valor ponderado (€)</t>
        </is>
      </c>
      <c r="L1" s="1" t="inlineStr">
        <is>
          <t>Próxima acción</t>
        </is>
      </c>
      <c r="M1" s="1" t="inlineStr">
        <is>
          <t>Fecha próxima acción</t>
        </is>
      </c>
      <c r="N1" s="1" t="inlineStr">
        <is>
          <t>Días en seguimiento</t>
        </is>
      </c>
      <c r="O1" s="1" t="inlineStr">
        <is>
          <t>Estado</t>
        </is>
      </c>
      <c r="P1" s="1" t="inlineStr">
        <is>
          <t>Observaciones</t>
        </is>
      </c>
    </row>
    <row r="2" ht="34" customHeight="1">
      <c r="A2" s="2" t="inlineStr">
        <is>
          <t>OP-2026-001</t>
        </is>
      </c>
      <c r="B2" s="3" t="n">
        <v>46037</v>
      </c>
      <c r="C2" s="2" t="inlineStr">
        <is>
          <t>Lucía</t>
        </is>
      </c>
      <c r="D2" s="2" t="inlineStr">
        <is>
          <t>Nébula Sistemas S.L.</t>
        </is>
      </c>
      <c r="E2" s="2" t="inlineStr">
        <is>
          <t>Carlos Moreno</t>
        </is>
      </c>
      <c r="F2" s="2" t="inlineStr">
        <is>
          <t>Madrid</t>
        </is>
      </c>
      <c r="G2" s="2" t="inlineStr">
        <is>
          <t>Software</t>
        </is>
      </c>
      <c r="H2" s="2" t="inlineStr">
        <is>
          <t>Propuesta enviada</t>
        </is>
      </c>
      <c r="I2" s="4">
        <f>IF(H2="","",IFERROR(VLOOKUP(H2,'Resumen'!$H$5:$I$11,2,FALSE),0))</f>
        <v/>
      </c>
      <c r="J2" s="5" t="n">
        <v>18500</v>
      </c>
      <c r="K2" s="6">
        <f>IF(OR(J2="",I2=""),"",J2*I2)</f>
        <v/>
      </c>
      <c r="L2" s="7" t="inlineStr">
        <is>
          <t>Revisar propuesta técnica</t>
        </is>
      </c>
      <c r="M2" s="3" t="n">
        <v>46276</v>
      </c>
      <c r="N2" s="8">
        <f>IF(B2="","",TODAY()-B2)</f>
        <v/>
      </c>
      <c r="O2" s="9">
        <f>IF(H2="","",IF(H2="Ganada","Cerrada - ganada",IF(H2="Perdida","Cerrada - perdida",IF(AND(M2&lt;&gt;"",M2&lt;TODAY()),"Acción vencida","En curso"))))</f>
        <v/>
      </c>
      <c r="P2" s="7" t="inlineStr">
        <is>
          <t>Cliente interesado en integración con ERP.</t>
        </is>
      </c>
    </row>
    <row r="3" ht="34" customHeight="1">
      <c r="A3" s="2" t="inlineStr">
        <is>
          <t>OP-2026-002</t>
        </is>
      </c>
      <c r="B3" s="3" t="n">
        <v>46055</v>
      </c>
      <c r="C3" s="2" t="inlineStr">
        <is>
          <t>Martín</t>
        </is>
      </c>
      <c r="D3" s="2" t="inlineStr">
        <is>
          <t>Distribuciones Costa S.A.</t>
        </is>
      </c>
      <c r="E3" s="2" t="inlineStr">
        <is>
          <t>Elena Vives</t>
        </is>
      </c>
      <c r="F3" s="2" t="inlineStr">
        <is>
          <t>Barcelona</t>
        </is>
      </c>
      <c r="G3" s="2" t="inlineStr">
        <is>
          <t>Distribución</t>
        </is>
      </c>
      <c r="H3" s="2" t="inlineStr">
        <is>
          <t>Reunión</t>
        </is>
      </c>
      <c r="I3" s="4">
        <f>IF(H3="","",IFERROR(VLOOKUP(H3,'Resumen'!$H$5:$I$11,2,FALSE),0))</f>
        <v/>
      </c>
      <c r="J3" s="5" t="n">
        <v>12000</v>
      </c>
      <c r="K3" s="6">
        <f>IF(OR(J3="",I3=""),"",J3*I3)</f>
        <v/>
      </c>
      <c r="L3" s="7" t="inlineStr">
        <is>
          <t>Preparar demostración comercial</t>
        </is>
      </c>
      <c r="M3" s="3" t="n">
        <v>46273</v>
      </c>
      <c r="N3" s="8">
        <f>IF(B3="","",TODAY()-B3)</f>
        <v/>
      </c>
      <c r="O3" s="9">
        <f>IF(H3="","",IF(H3="Ganada","Cerrada - ganada",IF(H3="Perdida","Cerrada - perdida",IF(AND(M3&lt;&gt;"",M3&lt;TODAY()),"Acción vencida","En curso"))))</f>
        <v/>
      </c>
      <c r="P3" s="7" t="inlineStr">
        <is>
          <t>Pendiente de validar volumen anual.</t>
        </is>
      </c>
    </row>
    <row r="4" ht="34" customHeight="1">
      <c r="A4" s="2" t="inlineStr">
        <is>
          <t>OP-2026-003</t>
        </is>
      </c>
      <c r="B4" s="3" t="n">
        <v>46099</v>
      </c>
      <c r="C4" s="2" t="inlineStr">
        <is>
          <t>Sofía</t>
        </is>
      </c>
      <c r="D4" s="2" t="inlineStr">
        <is>
          <t>Consultoría Levante</t>
        </is>
      </c>
      <c r="E4" s="2" t="inlineStr">
        <is>
          <t>Raúl Benet</t>
        </is>
      </c>
      <c r="F4" s="2" t="inlineStr">
        <is>
          <t>Valencia</t>
        </is>
      </c>
      <c r="G4" s="2" t="inlineStr">
        <is>
          <t>Servicios profesionales</t>
        </is>
      </c>
      <c r="H4" s="2" t="inlineStr">
        <is>
          <t>Negociación</t>
        </is>
      </c>
      <c r="I4" s="4">
        <f>IF(H4="","",IFERROR(VLOOKUP(H4,'Resumen'!$H$5:$I$11,2,FALSE),0))</f>
        <v/>
      </c>
      <c r="J4" s="5" t="n">
        <v>24800</v>
      </c>
      <c r="K4" s="6">
        <f>IF(OR(J4="",I4=""),"",J4*I4)</f>
        <v/>
      </c>
      <c r="L4" s="7" t="inlineStr">
        <is>
          <t>Cerrar condiciones económicas</t>
        </is>
      </c>
      <c r="M4" s="3" t="n">
        <v>46270</v>
      </c>
      <c r="N4" s="8">
        <f>IF(B4="","",TODAY()-B4)</f>
        <v/>
      </c>
      <c r="O4" s="9">
        <f>IF(H4="","",IF(H4="Ganada","Cerrada - ganada",IF(H4="Perdida","Cerrada - perdida",IF(AND(M4&lt;&gt;"",M4&lt;TODAY()),"Acción vencida","En curso"))))</f>
        <v/>
      </c>
      <c r="P4" s="7" t="inlineStr">
        <is>
          <t>Solicitan ajuste en el calendario de implantación.</t>
        </is>
      </c>
    </row>
    <row r="5" ht="34" customHeight="1">
      <c r="A5" s="2" t="inlineStr">
        <is>
          <t>OP-2026-004</t>
        </is>
      </c>
      <c r="B5" s="3" t="n">
        <v>46122</v>
      </c>
      <c r="C5" s="2" t="inlineStr">
        <is>
          <t>Hugo</t>
        </is>
      </c>
      <c r="D5" s="2" t="inlineStr">
        <is>
          <t>Grupo Sabores del Sur</t>
        </is>
      </c>
      <c r="E5" s="2" t="inlineStr">
        <is>
          <t>Mónica Ruiz</t>
        </is>
      </c>
      <c r="F5" s="2" t="inlineStr">
        <is>
          <t>Sevilla</t>
        </is>
      </c>
      <c r="G5" s="2" t="inlineStr">
        <is>
          <t>Hostelería</t>
        </is>
      </c>
      <c r="H5" s="2" t="inlineStr">
        <is>
          <t>Contactado</t>
        </is>
      </c>
      <c r="I5" s="4">
        <f>IF(H5="","",IFERROR(VLOOKUP(H5,'Resumen'!$H$5:$I$11,2,FALSE),0))</f>
        <v/>
      </c>
      <c r="J5" s="5" t="n">
        <v>7500</v>
      </c>
      <c r="K5" s="6">
        <f>IF(OR(J5="",I5=""),"",J5*I5)</f>
        <v/>
      </c>
      <c r="L5" s="7" t="inlineStr">
        <is>
          <t>Llamada de seguimiento inicial</t>
        </is>
      </c>
      <c r="M5" s="3" t="n">
        <v>46267</v>
      </c>
      <c r="N5" s="8">
        <f>IF(B5="","",TODAY()-B5)</f>
        <v/>
      </c>
      <c r="O5" s="9">
        <f>IF(H5="","",IF(H5="Ganada","Cerrada - ganada",IF(H5="Perdida","Cerrada - perdida",IF(AND(M5&lt;&gt;"",M5&lt;TODAY()),"Acción vencida","En curso"))))</f>
        <v/>
      </c>
      <c r="P5" s="7" t="inlineStr">
        <is>
          <t>Contacto validado por recomendación.</t>
        </is>
      </c>
    </row>
    <row r="6" ht="34" customHeight="1">
      <c r="A6" s="2" t="inlineStr">
        <is>
          <t>OP-2026-005</t>
        </is>
      </c>
      <c r="B6" s="3" t="n">
        <v>46146</v>
      </c>
      <c r="C6" s="2" t="inlineStr">
        <is>
          <t>Marta</t>
        </is>
      </c>
      <c r="D6" s="2" t="inlineStr">
        <is>
          <t>Logística Ebro S.L.</t>
        </is>
      </c>
      <c r="E6" s="2" t="inlineStr">
        <is>
          <t>David Aranda</t>
        </is>
      </c>
      <c r="F6" s="2" t="inlineStr">
        <is>
          <t>Zaragoza</t>
        </is>
      </c>
      <c r="G6" s="2" t="inlineStr">
        <is>
          <t>Logística</t>
        </is>
      </c>
      <c r="H6" s="2" t="inlineStr">
        <is>
          <t>Ganada</t>
        </is>
      </c>
      <c r="I6" s="4">
        <f>IF(H6="","",IFERROR(VLOOKUP(H6,'Resumen'!$H$5:$I$11,2,FALSE),0))</f>
        <v/>
      </c>
      <c r="J6" s="5" t="n">
        <v>31200</v>
      </c>
      <c r="K6" s="6">
        <f>IF(OR(J6="",I6=""),"",J6*I6)</f>
        <v/>
      </c>
      <c r="L6" s="7" t="inlineStr">
        <is>
          <t>Coordinar reunión de arranque</t>
        </is>
      </c>
      <c r="M6" s="3" t="n">
        <v>46241</v>
      </c>
      <c r="N6" s="8">
        <f>IF(B6="","",TODAY()-B6)</f>
        <v/>
      </c>
      <c r="O6" s="9">
        <f>IF(H6="","",IF(H6="Ganada","Cerrada - ganada",IF(H6="Perdida","Cerrada - perdida",IF(AND(M6&lt;&gt;"",M6&lt;TODAY()),"Acción vencida","En curso"))))</f>
        <v/>
      </c>
      <c r="P6" s="7" t="inlineStr">
        <is>
          <t>Contrato aceptado y firmado.</t>
        </is>
      </c>
    </row>
    <row r="7" ht="34" customHeight="1">
      <c r="A7" s="2" t="inlineStr">
        <is>
          <t>OP-2026-006</t>
        </is>
      </c>
      <c r="B7" s="3" t="n">
        <v>46165</v>
      </c>
      <c r="C7" s="2" t="inlineStr">
        <is>
          <t>Pablo</t>
        </is>
      </c>
      <c r="D7" s="2" t="inlineStr">
        <is>
          <t>Obras Mediterráneo</t>
        </is>
      </c>
      <c r="E7" s="2" t="inlineStr">
        <is>
          <t>Nuria Soler</t>
        </is>
      </c>
      <c r="F7" s="2" t="inlineStr">
        <is>
          <t>Málaga</t>
        </is>
      </c>
      <c r="G7" s="2" t="inlineStr">
        <is>
          <t>Construcción</t>
        </is>
      </c>
      <c r="H7" s="2" t="inlineStr">
        <is>
          <t>Nuevo lead</t>
        </is>
      </c>
      <c r="I7" s="4">
        <f>IF(H7="","",IFERROR(VLOOKUP(H7,'Resumen'!$H$5:$I$11,2,FALSE),0))</f>
        <v/>
      </c>
      <c r="J7" s="5" t="n">
        <v>15000</v>
      </c>
      <c r="K7" s="6">
        <f>IF(OR(J7="",I7=""),"",J7*I7)</f>
        <v/>
      </c>
      <c r="L7" s="7" t="inlineStr">
        <is>
          <t>Enviar presentación corporativa</t>
        </is>
      </c>
      <c r="M7" s="3" t="n">
        <v>46278</v>
      </c>
      <c r="N7" s="8">
        <f>IF(B7="","",TODAY()-B7)</f>
        <v/>
      </c>
      <c r="O7" s="9">
        <f>IF(H7="","",IF(H7="Ganada","Cerrada - ganada",IF(H7="Perdida","Cerrada - perdida",IF(AND(M7&lt;&gt;"",M7&lt;TODAY()),"Acción vencida","En curso"))))</f>
        <v/>
      </c>
      <c r="P7" s="7" t="inlineStr">
        <is>
          <t>Lead captado en evento sectorial.</t>
        </is>
      </c>
    </row>
    <row r="8" ht="34" customHeight="1">
      <c r="A8" s="2" t="inlineStr">
        <is>
          <t>OP-2026-007</t>
        </is>
      </c>
      <c r="B8" s="3" t="n">
        <v>46189</v>
      </c>
      <c r="C8" s="2" t="inlineStr">
        <is>
          <t>Carmen</t>
        </is>
      </c>
      <c r="D8" s="2" t="inlineStr">
        <is>
          <t>Industrias Norte S.A.</t>
        </is>
      </c>
      <c r="E8" s="2" t="inlineStr">
        <is>
          <t>Iñigo Salas</t>
        </is>
      </c>
      <c r="F8" s="2" t="inlineStr">
        <is>
          <t>Bilbao</t>
        </is>
      </c>
      <c r="G8" s="2" t="inlineStr">
        <is>
          <t>Industria</t>
        </is>
      </c>
      <c r="H8" s="2" t="inlineStr">
        <is>
          <t>Propuesta enviada</t>
        </is>
      </c>
      <c r="I8" s="4">
        <f>IF(H8="","",IFERROR(VLOOKUP(H8,'Resumen'!$H$5:$I$11,2,FALSE),0))</f>
        <v/>
      </c>
      <c r="J8" s="5" t="n">
        <v>42000</v>
      </c>
      <c r="K8" s="6">
        <f>IF(OR(J8="",I8=""),"",J8*I8)</f>
        <v/>
      </c>
      <c r="L8" s="7" t="inlineStr">
        <is>
          <t>Resolver dudas sobre alcance</t>
        </is>
      </c>
      <c r="M8" s="3" t="n">
        <v>46269</v>
      </c>
      <c r="N8" s="8">
        <f>IF(B8="","",TODAY()-B8)</f>
        <v/>
      </c>
      <c r="O8" s="9">
        <f>IF(H8="","",IF(H8="Ganada","Cerrada - ganada",IF(H8="Perdida","Cerrada - perdida",IF(AND(M8&lt;&gt;"",M8&lt;TODAY()),"Acción vencida","En curso"))))</f>
        <v/>
      </c>
      <c r="P8" s="7" t="inlineStr">
        <is>
          <t>Proyecto con varias sedes operativas.</t>
        </is>
      </c>
    </row>
    <row r="9" ht="34" customHeight="1">
      <c r="A9" s="2" t="inlineStr">
        <is>
          <t>OP-2026-008</t>
        </is>
      </c>
      <c r="B9" s="3" t="n">
        <v>46211</v>
      </c>
      <c r="C9" s="2" t="inlineStr">
        <is>
          <t>Javier</t>
        </is>
      </c>
      <c r="D9" s="2" t="inlineStr">
        <is>
          <t>Tienda Digital Murcia</t>
        </is>
      </c>
      <c r="E9" s="2" t="inlineStr">
        <is>
          <t>Beatriz Costa</t>
        </is>
      </c>
      <c r="F9" s="2" t="inlineStr">
        <is>
          <t>Murcia</t>
        </is>
      </c>
      <c r="G9" s="2" t="inlineStr">
        <is>
          <t>Comercio electrónico</t>
        </is>
      </c>
      <c r="H9" s="2" t="inlineStr">
        <is>
          <t>Perdida</t>
        </is>
      </c>
      <c r="I9" s="4">
        <f>IF(H9="","",IFERROR(VLOOKUP(H9,'Resumen'!$H$5:$I$11,2,FALSE),0))</f>
        <v/>
      </c>
      <c r="J9" s="5" t="n">
        <v>9800</v>
      </c>
      <c r="K9" s="6">
        <f>IF(OR(J9="",I9=""),"",J9*I9)</f>
        <v/>
      </c>
      <c r="L9" s="7" t="inlineStr">
        <is>
          <t>Registrar motivo de pérdida</t>
        </is>
      </c>
      <c r="M9" s="3" t="n">
        <v>46263</v>
      </c>
      <c r="N9" s="8">
        <f>IF(B9="","",TODAY()-B9)</f>
        <v/>
      </c>
      <c r="O9" s="9">
        <f>IF(H9="","",IF(H9="Ganada","Cerrada - ganada",IF(H9="Perdida","Cerrada - perdida",IF(AND(M9&lt;&gt;"",M9&lt;TODAY()),"Acción vencida","En curso"))))</f>
        <v/>
      </c>
      <c r="P9" s="7" t="inlineStr">
        <is>
          <t>El cliente ha elegido otra solución.</t>
        </is>
      </c>
    </row>
    <row r="10" ht="34" customHeight="1">
      <c r="A10" s="2" t="inlineStr">
        <is>
          <t>OP-2026-009</t>
        </is>
      </c>
      <c r="B10" s="3" t="n">
        <v>46244</v>
      </c>
      <c r="C10" s="2" t="inlineStr">
        <is>
          <t>Laura</t>
        </is>
      </c>
      <c r="D10" s="2" t="inlineStr">
        <is>
          <t>Aula Horizonte</t>
        </is>
      </c>
      <c r="E10" s="2" t="inlineStr">
        <is>
          <t>Sergio Pardo</t>
        </is>
      </c>
      <c r="F10" s="2" t="inlineStr">
        <is>
          <t>Alicante</t>
        </is>
      </c>
      <c r="G10" s="2" t="inlineStr">
        <is>
          <t>Educación</t>
        </is>
      </c>
      <c r="H10" s="2" t="inlineStr">
        <is>
          <t>Reunión</t>
        </is>
      </c>
      <c r="I10" s="4">
        <f>IF(H10="","",IFERROR(VLOOKUP(H10,'Resumen'!$H$5:$I$11,2,FALSE),0))</f>
        <v/>
      </c>
      <c r="J10" s="5" t="n">
        <v>6400</v>
      </c>
      <c r="K10" s="6">
        <f>IF(OR(J10="",I10=""),"",J10*I10)</f>
        <v/>
      </c>
      <c r="L10" s="7" t="inlineStr">
        <is>
          <t>Enviar resumen de necesidades</t>
        </is>
      </c>
      <c r="M10" s="3" t="n">
        <v>46274</v>
      </c>
      <c r="N10" s="8">
        <f>IF(B10="","",TODAY()-B10)</f>
        <v/>
      </c>
      <c r="O10" s="9">
        <f>IF(H10="","",IF(H10="Ganada","Cerrada - ganada",IF(H10="Perdida","Cerrada - perdida",IF(AND(M10&lt;&gt;"",M10&lt;TODAY()),"Acción vencida","En curso"))))</f>
        <v/>
      </c>
      <c r="P10" s="7" t="inlineStr">
        <is>
          <t>Interés en licencia para varios centros.</t>
        </is>
      </c>
    </row>
    <row r="11" ht="34" customHeight="1">
      <c r="A11" s="2" t="inlineStr">
        <is>
          <t>OP-2026-010</t>
        </is>
      </c>
      <c r="B11" s="3" t="n">
        <v>46267</v>
      </c>
      <c r="C11" s="2" t="inlineStr">
        <is>
          <t>Álvaro</t>
        </is>
      </c>
      <c r="D11" s="2" t="inlineStr">
        <is>
          <t>Energía Granada S.L.</t>
        </is>
      </c>
      <c r="E11" s="2" t="inlineStr">
        <is>
          <t>Patricia León</t>
        </is>
      </c>
      <c r="F11" s="2" t="inlineStr">
        <is>
          <t>Granada</t>
        </is>
      </c>
      <c r="G11" s="2" t="inlineStr">
        <is>
          <t>Energía</t>
        </is>
      </c>
      <c r="H11" s="2" t="inlineStr">
        <is>
          <t>Negociación</t>
        </is>
      </c>
      <c r="I11" s="4">
        <f>IF(H11="","",IFERROR(VLOOKUP(H11,'Resumen'!$H$5:$I$11,2,FALSE),0))</f>
        <v/>
      </c>
      <c r="J11" s="5" t="n">
        <v>27500</v>
      </c>
      <c r="K11" s="6">
        <f>IF(OR(J11="",I11=""),"",J11*I11)</f>
        <v/>
      </c>
      <c r="L11" s="7" t="inlineStr">
        <is>
          <t>Presentar propuesta final</t>
        </is>
      </c>
      <c r="M11" s="3" t="n">
        <v>46272</v>
      </c>
      <c r="N11" s="8">
        <f>IF(B11="","",TODAY()-B11)</f>
        <v/>
      </c>
      <c r="O11" s="9">
        <f>IF(H11="","",IF(H11="Ganada","Cerrada - ganada",IF(H11="Perdida","Cerrada - perdida",IF(AND(M11&lt;&gt;"",M11&lt;TODAY()),"Acción vencida","En curso"))))</f>
        <v/>
      </c>
      <c r="P11" s="7" t="inlineStr">
        <is>
          <t>Pendiente de aprobación de dirección.</t>
        </is>
      </c>
    </row>
    <row r="12">
      <c r="A12" s="2" t="n"/>
      <c r="B12" s="3" t="n"/>
      <c r="C12" s="2" t="n"/>
      <c r="D12" s="2" t="n"/>
      <c r="E12" s="2" t="n"/>
      <c r="F12" s="2" t="n"/>
      <c r="G12" s="2" t="n"/>
      <c r="H12" s="2" t="n"/>
      <c r="I12" s="4">
        <f>IF(H12="","",IFERROR(VLOOKUP(H12,'Resumen'!$H$5:$I$11,2,FALSE),0))</f>
        <v/>
      </c>
      <c r="J12" s="5" t="n"/>
      <c r="K12" s="6">
        <f>IF(OR(J12="",I12=""),"",J12*I12)</f>
        <v/>
      </c>
      <c r="L12" s="7" t="n"/>
      <c r="M12" s="3" t="n"/>
      <c r="N12" s="8">
        <f>IF(B12="","",TODAY()-B12)</f>
        <v/>
      </c>
      <c r="O12" s="9">
        <f>IF(H12="","",IF(H12="Ganada","Cerrada - ganada",IF(H12="Perdida","Cerrada - perdida",IF(AND(M12&lt;&gt;"",M12&lt;TODAY()),"Acción vencida","En curso"))))</f>
        <v/>
      </c>
      <c r="P12" s="7" t="n"/>
    </row>
    <row r="13">
      <c r="A13" s="2" t="n"/>
      <c r="B13" s="3" t="n"/>
      <c r="C13" s="2" t="n"/>
      <c r="D13" s="2" t="n"/>
      <c r="E13" s="2" t="n"/>
      <c r="F13" s="2" t="n"/>
      <c r="G13" s="2" t="n"/>
      <c r="H13" s="2" t="n"/>
      <c r="I13" s="4">
        <f>IF(H13="","",IFERROR(VLOOKUP(H13,'Resumen'!$H$5:$I$11,2,FALSE),0))</f>
        <v/>
      </c>
      <c r="J13" s="5" t="n"/>
      <c r="K13" s="6">
        <f>IF(OR(J13="",I13=""),"",J13*I13)</f>
        <v/>
      </c>
      <c r="L13" s="7" t="n"/>
      <c r="M13" s="3" t="n"/>
      <c r="N13" s="8">
        <f>IF(B13="","",TODAY()-B13)</f>
        <v/>
      </c>
      <c r="O13" s="9">
        <f>IF(H13="","",IF(H13="Ganada","Cerrada - ganada",IF(H13="Perdida","Cerrada - perdida",IF(AND(M13&lt;&gt;"",M13&lt;TODAY()),"Acción vencida","En curso"))))</f>
        <v/>
      </c>
      <c r="P13" s="7" t="n"/>
    </row>
    <row r="14">
      <c r="A14" s="2" t="n"/>
      <c r="B14" s="3" t="n"/>
      <c r="C14" s="2" t="n"/>
      <c r="D14" s="2" t="n"/>
      <c r="E14" s="2" t="n"/>
      <c r="F14" s="2" t="n"/>
      <c r="G14" s="2" t="n"/>
      <c r="H14" s="2" t="n"/>
      <c r="I14" s="4">
        <f>IF(H14="","",IFERROR(VLOOKUP(H14,'Resumen'!$H$5:$I$11,2,FALSE),0))</f>
        <v/>
      </c>
      <c r="J14" s="5" t="n"/>
      <c r="K14" s="6">
        <f>IF(OR(J14="",I14=""),"",J14*I14)</f>
        <v/>
      </c>
      <c r="L14" s="7" t="n"/>
      <c r="M14" s="3" t="n"/>
      <c r="N14" s="8">
        <f>IF(B14="","",TODAY()-B14)</f>
        <v/>
      </c>
      <c r="O14" s="9">
        <f>IF(H14="","",IF(H14="Ganada","Cerrada - ganada",IF(H14="Perdida","Cerrada - perdida",IF(AND(M14&lt;&gt;"",M14&lt;TODAY()),"Acción vencida","En curso"))))</f>
        <v/>
      </c>
      <c r="P14" s="7" t="n"/>
    </row>
    <row r="15">
      <c r="A15" s="2" t="n"/>
      <c r="B15" s="3" t="n"/>
      <c r="C15" s="2" t="n"/>
      <c r="D15" s="2" t="n"/>
      <c r="E15" s="2" t="n"/>
      <c r="F15" s="2" t="n"/>
      <c r="G15" s="2" t="n"/>
      <c r="H15" s="2" t="n"/>
      <c r="I15" s="4">
        <f>IF(H15="","",IFERROR(VLOOKUP(H15,'Resumen'!$H$5:$I$11,2,FALSE),0))</f>
        <v/>
      </c>
      <c r="J15" s="5" t="n"/>
      <c r="K15" s="6">
        <f>IF(OR(J15="",I15=""),"",J15*I15)</f>
        <v/>
      </c>
      <c r="L15" s="7" t="n"/>
      <c r="M15" s="3" t="n"/>
      <c r="N15" s="8">
        <f>IF(B15="","",TODAY()-B15)</f>
        <v/>
      </c>
      <c r="O15" s="9">
        <f>IF(H15="","",IF(H15="Ganada","Cerrada - ganada",IF(H15="Perdida","Cerrada - perdida",IF(AND(M15&lt;&gt;"",M15&lt;TODAY()),"Acción vencida","En curso"))))</f>
        <v/>
      </c>
      <c r="P15" s="7" t="n"/>
    </row>
    <row r="16">
      <c r="A16" s="2" t="n"/>
      <c r="B16" s="3" t="n"/>
      <c r="C16" s="2" t="n"/>
      <c r="D16" s="2" t="n"/>
      <c r="E16" s="2" t="n"/>
      <c r="F16" s="2" t="n"/>
      <c r="G16" s="2" t="n"/>
      <c r="H16" s="2" t="n"/>
      <c r="I16" s="4">
        <f>IF(H16="","",IFERROR(VLOOKUP(H16,'Resumen'!$H$5:$I$11,2,FALSE),0))</f>
        <v/>
      </c>
      <c r="J16" s="5" t="n"/>
      <c r="K16" s="6">
        <f>IF(OR(J16="",I16=""),"",J16*I16)</f>
        <v/>
      </c>
      <c r="L16" s="7" t="n"/>
      <c r="M16" s="3" t="n"/>
      <c r="N16" s="8">
        <f>IF(B16="","",TODAY()-B16)</f>
        <v/>
      </c>
      <c r="O16" s="9">
        <f>IF(H16="","",IF(H16="Ganada","Cerrada - ganada",IF(H16="Perdida","Cerrada - perdida",IF(AND(M16&lt;&gt;"",M16&lt;TODAY()),"Acción vencida","En curso"))))</f>
        <v/>
      </c>
      <c r="P16" s="7" t="n"/>
    </row>
    <row r="17">
      <c r="A17" s="2" t="n"/>
      <c r="B17" s="3" t="n"/>
      <c r="C17" s="2" t="n"/>
      <c r="D17" s="2" t="n"/>
      <c r="E17" s="2" t="n"/>
      <c r="F17" s="2" t="n"/>
      <c r="G17" s="2" t="n"/>
      <c r="H17" s="2" t="n"/>
      <c r="I17" s="4">
        <f>IF(H17="","",IFERROR(VLOOKUP(H17,'Resumen'!$H$5:$I$11,2,FALSE),0))</f>
        <v/>
      </c>
      <c r="J17" s="5" t="n"/>
      <c r="K17" s="6">
        <f>IF(OR(J17="",I17=""),"",J17*I17)</f>
        <v/>
      </c>
      <c r="L17" s="7" t="n"/>
      <c r="M17" s="3" t="n"/>
      <c r="N17" s="8">
        <f>IF(B17="","",TODAY()-B17)</f>
        <v/>
      </c>
      <c r="O17" s="9">
        <f>IF(H17="","",IF(H17="Ganada","Cerrada - ganada",IF(H17="Perdida","Cerrada - perdida",IF(AND(M17&lt;&gt;"",M17&lt;TODAY()),"Acción vencida","En curso"))))</f>
        <v/>
      </c>
      <c r="P17" s="7" t="n"/>
    </row>
    <row r="18">
      <c r="A18" s="2" t="n"/>
      <c r="B18" s="3" t="n"/>
      <c r="C18" s="2" t="n"/>
      <c r="D18" s="2" t="n"/>
      <c r="E18" s="2" t="n"/>
      <c r="F18" s="2" t="n"/>
      <c r="G18" s="2" t="n"/>
      <c r="H18" s="2" t="n"/>
      <c r="I18" s="4">
        <f>IF(H18="","",IFERROR(VLOOKUP(H18,'Resumen'!$H$5:$I$11,2,FALSE),0))</f>
        <v/>
      </c>
      <c r="J18" s="5" t="n"/>
      <c r="K18" s="6">
        <f>IF(OR(J18="",I18=""),"",J18*I18)</f>
        <v/>
      </c>
      <c r="L18" s="7" t="n"/>
      <c r="M18" s="3" t="n"/>
      <c r="N18" s="8">
        <f>IF(B18="","",TODAY()-B18)</f>
        <v/>
      </c>
      <c r="O18" s="9">
        <f>IF(H18="","",IF(H18="Ganada","Cerrada - ganada",IF(H18="Perdida","Cerrada - perdida",IF(AND(M18&lt;&gt;"",M18&lt;TODAY()),"Acción vencida","En curso"))))</f>
        <v/>
      </c>
      <c r="P18" s="7" t="n"/>
    </row>
    <row r="19">
      <c r="A19" s="2" t="n"/>
      <c r="B19" s="3" t="n"/>
      <c r="C19" s="2" t="n"/>
      <c r="D19" s="2" t="n"/>
      <c r="E19" s="2" t="n"/>
      <c r="F19" s="2" t="n"/>
      <c r="G19" s="2" t="n"/>
      <c r="H19" s="2" t="n"/>
      <c r="I19" s="4">
        <f>IF(H19="","",IFERROR(VLOOKUP(H19,'Resumen'!$H$5:$I$11,2,FALSE),0))</f>
        <v/>
      </c>
      <c r="J19" s="5" t="n"/>
      <c r="K19" s="6">
        <f>IF(OR(J19="",I19=""),"",J19*I19)</f>
        <v/>
      </c>
      <c r="L19" s="7" t="n"/>
      <c r="M19" s="3" t="n"/>
      <c r="N19" s="8">
        <f>IF(B19="","",TODAY()-B19)</f>
        <v/>
      </c>
      <c r="O19" s="9">
        <f>IF(H19="","",IF(H19="Ganada","Cerrada - ganada",IF(H19="Perdida","Cerrada - perdida",IF(AND(M19&lt;&gt;"",M19&lt;TODAY()),"Acción vencida","En curso"))))</f>
        <v/>
      </c>
      <c r="P19" s="7" t="n"/>
    </row>
    <row r="20">
      <c r="A20" s="2" t="n"/>
      <c r="B20" s="3" t="n"/>
      <c r="C20" s="2" t="n"/>
      <c r="D20" s="2" t="n"/>
      <c r="E20" s="2" t="n"/>
      <c r="F20" s="2" t="n"/>
      <c r="G20" s="2" t="n"/>
      <c r="H20" s="2" t="n"/>
      <c r="I20" s="4">
        <f>IF(H20="","",IFERROR(VLOOKUP(H20,'Resumen'!$H$5:$I$11,2,FALSE),0))</f>
        <v/>
      </c>
      <c r="J20" s="5" t="n"/>
      <c r="K20" s="6">
        <f>IF(OR(J20="",I20=""),"",J20*I20)</f>
        <v/>
      </c>
      <c r="L20" s="7" t="n"/>
      <c r="M20" s="3" t="n"/>
      <c r="N20" s="8">
        <f>IF(B20="","",TODAY()-B20)</f>
        <v/>
      </c>
      <c r="O20" s="9">
        <f>IF(H20="","",IF(H20="Ganada","Cerrada - ganada",IF(H20="Perdida","Cerrada - perdida",IF(AND(M20&lt;&gt;"",M20&lt;TODAY()),"Acción vencida","En curso"))))</f>
        <v/>
      </c>
      <c r="P20" s="7" t="n"/>
    </row>
    <row r="21">
      <c r="A21" s="2" t="n"/>
      <c r="B21" s="3" t="n"/>
      <c r="C21" s="2" t="n"/>
      <c r="D21" s="2" t="n"/>
      <c r="E21" s="2" t="n"/>
      <c r="F21" s="2" t="n"/>
      <c r="G21" s="2" t="n"/>
      <c r="H21" s="2" t="n"/>
      <c r="I21" s="4">
        <f>IF(H21="","",IFERROR(VLOOKUP(H21,'Resumen'!$H$5:$I$11,2,FALSE),0))</f>
        <v/>
      </c>
      <c r="J21" s="5" t="n"/>
      <c r="K21" s="6">
        <f>IF(OR(J21="",I21=""),"",J21*I21)</f>
        <v/>
      </c>
      <c r="L21" s="7" t="n"/>
      <c r="M21" s="3" t="n"/>
      <c r="N21" s="8">
        <f>IF(B21="","",TODAY()-B21)</f>
        <v/>
      </c>
      <c r="O21" s="9">
        <f>IF(H21="","",IF(H21="Ganada","Cerrada - ganada",IF(H21="Perdida","Cerrada - perdida",IF(AND(M21&lt;&gt;"",M21&lt;TODAY()),"Acción vencida","En curso"))))</f>
        <v/>
      </c>
      <c r="P21" s="7" t="n"/>
    </row>
    <row r="22">
      <c r="A22" s="2" t="n"/>
      <c r="B22" s="3" t="n"/>
      <c r="C22" s="2" t="n"/>
      <c r="D22" s="2" t="n"/>
      <c r="E22" s="2" t="n"/>
      <c r="F22" s="2" t="n"/>
      <c r="G22" s="2" t="n"/>
      <c r="H22" s="2" t="n"/>
      <c r="I22" s="4">
        <f>IF(H22="","",IFERROR(VLOOKUP(H22,'Resumen'!$H$5:$I$11,2,FALSE),0))</f>
        <v/>
      </c>
      <c r="J22" s="5" t="n"/>
      <c r="K22" s="6">
        <f>IF(OR(J22="",I22=""),"",J22*I22)</f>
        <v/>
      </c>
      <c r="L22" s="7" t="n"/>
      <c r="M22" s="3" t="n"/>
      <c r="N22" s="8">
        <f>IF(B22="","",TODAY()-B22)</f>
        <v/>
      </c>
      <c r="O22" s="9">
        <f>IF(H22="","",IF(H22="Ganada","Cerrada - ganada",IF(H22="Perdida","Cerrada - perdida",IF(AND(M22&lt;&gt;"",M22&lt;TODAY()),"Acción vencida","En curso"))))</f>
        <v/>
      </c>
      <c r="P22" s="7" t="n"/>
    </row>
    <row r="23">
      <c r="A23" s="2" t="n"/>
      <c r="B23" s="3" t="n"/>
      <c r="C23" s="2" t="n"/>
      <c r="D23" s="2" t="n"/>
      <c r="E23" s="2" t="n"/>
      <c r="F23" s="2" t="n"/>
      <c r="G23" s="2" t="n"/>
      <c r="H23" s="2" t="n"/>
      <c r="I23" s="4">
        <f>IF(H23="","",IFERROR(VLOOKUP(H23,'Resumen'!$H$5:$I$11,2,FALSE),0))</f>
        <v/>
      </c>
      <c r="J23" s="5" t="n"/>
      <c r="K23" s="6">
        <f>IF(OR(J23="",I23=""),"",J23*I23)</f>
        <v/>
      </c>
      <c r="L23" s="7" t="n"/>
      <c r="M23" s="3" t="n"/>
      <c r="N23" s="8">
        <f>IF(B23="","",TODAY()-B23)</f>
        <v/>
      </c>
      <c r="O23" s="9">
        <f>IF(H23="","",IF(H23="Ganada","Cerrada - ganada",IF(H23="Perdida","Cerrada - perdida",IF(AND(M23&lt;&gt;"",M23&lt;TODAY()),"Acción vencida","En curso"))))</f>
        <v/>
      </c>
      <c r="P23" s="7" t="n"/>
    </row>
    <row r="24">
      <c r="A24" s="2" t="n"/>
      <c r="B24" s="3" t="n"/>
      <c r="C24" s="2" t="n"/>
      <c r="D24" s="2" t="n"/>
      <c r="E24" s="2" t="n"/>
      <c r="F24" s="2" t="n"/>
      <c r="G24" s="2" t="n"/>
      <c r="H24" s="2" t="n"/>
      <c r="I24" s="4">
        <f>IF(H24="","",IFERROR(VLOOKUP(H24,'Resumen'!$H$5:$I$11,2,FALSE),0))</f>
        <v/>
      </c>
      <c r="J24" s="5" t="n"/>
      <c r="K24" s="6">
        <f>IF(OR(J24="",I24=""),"",J24*I24)</f>
        <v/>
      </c>
      <c r="L24" s="7" t="n"/>
      <c r="M24" s="3" t="n"/>
      <c r="N24" s="8">
        <f>IF(B24="","",TODAY()-B24)</f>
        <v/>
      </c>
      <c r="O24" s="9">
        <f>IF(H24="","",IF(H24="Ganada","Cerrada - ganada",IF(H24="Perdida","Cerrada - perdida",IF(AND(M24&lt;&gt;"",M24&lt;TODAY()),"Acción vencida","En curso"))))</f>
        <v/>
      </c>
      <c r="P24" s="7" t="n"/>
    </row>
    <row r="25">
      <c r="A25" s="2" t="n"/>
      <c r="B25" s="3" t="n"/>
      <c r="C25" s="2" t="n"/>
      <c r="D25" s="2" t="n"/>
      <c r="E25" s="2" t="n"/>
      <c r="F25" s="2" t="n"/>
      <c r="G25" s="2" t="n"/>
      <c r="H25" s="2" t="n"/>
      <c r="I25" s="4">
        <f>IF(H25="","",IFERROR(VLOOKUP(H25,'Resumen'!$H$5:$I$11,2,FALSE),0))</f>
        <v/>
      </c>
      <c r="J25" s="5" t="n"/>
      <c r="K25" s="6">
        <f>IF(OR(J25="",I25=""),"",J25*I25)</f>
        <v/>
      </c>
      <c r="L25" s="7" t="n"/>
      <c r="M25" s="3" t="n"/>
      <c r="N25" s="8">
        <f>IF(B25="","",TODAY()-B25)</f>
        <v/>
      </c>
      <c r="O25" s="9">
        <f>IF(H25="","",IF(H25="Ganada","Cerrada - ganada",IF(H25="Perdida","Cerrada - perdida",IF(AND(M25&lt;&gt;"",M25&lt;TODAY()),"Acción vencida","En curso"))))</f>
        <v/>
      </c>
      <c r="P25" s="7" t="n"/>
    </row>
    <row r="26">
      <c r="A26" s="2" t="n"/>
      <c r="B26" s="3" t="n"/>
      <c r="C26" s="2" t="n"/>
      <c r="D26" s="2" t="n"/>
      <c r="E26" s="2" t="n"/>
      <c r="F26" s="2" t="n"/>
      <c r="G26" s="2" t="n"/>
      <c r="H26" s="2" t="n"/>
      <c r="I26" s="4">
        <f>IF(H26="","",IFERROR(VLOOKUP(H26,'Resumen'!$H$5:$I$11,2,FALSE),0))</f>
        <v/>
      </c>
      <c r="J26" s="5" t="n"/>
      <c r="K26" s="6">
        <f>IF(OR(J26="",I26=""),"",J26*I26)</f>
        <v/>
      </c>
      <c r="L26" s="7" t="n"/>
      <c r="M26" s="3" t="n"/>
      <c r="N26" s="8">
        <f>IF(B26="","",TODAY()-B26)</f>
        <v/>
      </c>
      <c r="O26" s="9">
        <f>IF(H26="","",IF(H26="Ganada","Cerrada - ganada",IF(H26="Perdida","Cerrada - perdida",IF(AND(M26&lt;&gt;"",M26&lt;TODAY()),"Acción vencida","En curso"))))</f>
        <v/>
      </c>
      <c r="P26" s="7" t="n"/>
    </row>
    <row r="27">
      <c r="A27" s="2" t="n"/>
      <c r="B27" s="3" t="n"/>
      <c r="C27" s="2" t="n"/>
      <c r="D27" s="2" t="n"/>
      <c r="E27" s="2" t="n"/>
      <c r="F27" s="2" t="n"/>
      <c r="G27" s="2" t="n"/>
      <c r="H27" s="2" t="n"/>
      <c r="I27" s="4">
        <f>IF(H27="","",IFERROR(VLOOKUP(H27,'Resumen'!$H$5:$I$11,2,FALSE),0))</f>
        <v/>
      </c>
      <c r="J27" s="5" t="n"/>
      <c r="K27" s="6">
        <f>IF(OR(J27="",I27=""),"",J27*I27)</f>
        <v/>
      </c>
      <c r="L27" s="7" t="n"/>
      <c r="M27" s="3" t="n"/>
      <c r="N27" s="8">
        <f>IF(B27="","",TODAY()-B27)</f>
        <v/>
      </c>
      <c r="O27" s="9">
        <f>IF(H27="","",IF(H27="Ganada","Cerrada - ganada",IF(H27="Perdida","Cerrada - perdida",IF(AND(M27&lt;&gt;"",M27&lt;TODAY()),"Acción vencida","En curso"))))</f>
        <v/>
      </c>
      <c r="P27" s="7" t="n"/>
    </row>
    <row r="28">
      <c r="A28" s="2" t="n"/>
      <c r="B28" s="3" t="n"/>
      <c r="C28" s="2" t="n"/>
      <c r="D28" s="2" t="n"/>
      <c r="E28" s="2" t="n"/>
      <c r="F28" s="2" t="n"/>
      <c r="G28" s="2" t="n"/>
      <c r="H28" s="2" t="n"/>
      <c r="I28" s="4">
        <f>IF(H28="","",IFERROR(VLOOKUP(H28,'Resumen'!$H$5:$I$11,2,FALSE),0))</f>
        <v/>
      </c>
      <c r="J28" s="5" t="n"/>
      <c r="K28" s="6">
        <f>IF(OR(J28="",I28=""),"",J28*I28)</f>
        <v/>
      </c>
      <c r="L28" s="7" t="n"/>
      <c r="M28" s="3" t="n"/>
      <c r="N28" s="8">
        <f>IF(B28="","",TODAY()-B28)</f>
        <v/>
      </c>
      <c r="O28" s="9">
        <f>IF(H28="","",IF(H28="Ganada","Cerrada - ganada",IF(H28="Perdida","Cerrada - perdida",IF(AND(M28&lt;&gt;"",M28&lt;TODAY()),"Acción vencida","En curso"))))</f>
        <v/>
      </c>
      <c r="P28" s="7" t="n"/>
    </row>
    <row r="29">
      <c r="A29" s="2" t="n"/>
      <c r="B29" s="3" t="n"/>
      <c r="C29" s="2" t="n"/>
      <c r="D29" s="2" t="n"/>
      <c r="E29" s="2" t="n"/>
      <c r="F29" s="2" t="n"/>
      <c r="G29" s="2" t="n"/>
      <c r="H29" s="2" t="n"/>
      <c r="I29" s="4">
        <f>IF(H29="","",IFERROR(VLOOKUP(H29,'Resumen'!$H$5:$I$11,2,FALSE),0))</f>
        <v/>
      </c>
      <c r="J29" s="5" t="n"/>
      <c r="K29" s="6">
        <f>IF(OR(J29="",I29=""),"",J29*I29)</f>
        <v/>
      </c>
      <c r="L29" s="7" t="n"/>
      <c r="M29" s="3" t="n"/>
      <c r="N29" s="8">
        <f>IF(B29="","",TODAY()-B29)</f>
        <v/>
      </c>
      <c r="O29" s="9">
        <f>IF(H29="","",IF(H29="Ganada","Cerrada - ganada",IF(H29="Perdida","Cerrada - perdida",IF(AND(M29&lt;&gt;"",M29&lt;TODAY()),"Acción vencida","En curso"))))</f>
        <v/>
      </c>
      <c r="P29" s="7" t="n"/>
    </row>
    <row r="30">
      <c r="A30" s="2" t="n"/>
      <c r="B30" s="3" t="n"/>
      <c r="C30" s="2" t="n"/>
      <c r="D30" s="2" t="n"/>
      <c r="E30" s="2" t="n"/>
      <c r="F30" s="2" t="n"/>
      <c r="G30" s="2" t="n"/>
      <c r="H30" s="2" t="n"/>
      <c r="I30" s="4">
        <f>IF(H30="","",IFERROR(VLOOKUP(H30,'Resumen'!$H$5:$I$11,2,FALSE),0))</f>
        <v/>
      </c>
      <c r="J30" s="5" t="n"/>
      <c r="K30" s="6">
        <f>IF(OR(J30="",I30=""),"",J30*I30)</f>
        <v/>
      </c>
      <c r="L30" s="7" t="n"/>
      <c r="M30" s="3" t="n"/>
      <c r="N30" s="8">
        <f>IF(B30="","",TODAY()-B30)</f>
        <v/>
      </c>
      <c r="O30" s="9">
        <f>IF(H30="","",IF(H30="Ganada","Cerrada - ganada",IF(H30="Perdida","Cerrada - perdida",IF(AND(M30&lt;&gt;"",M30&lt;TODAY()),"Acción vencida","En curso"))))</f>
        <v/>
      </c>
      <c r="P30" s="7" t="n"/>
    </row>
    <row r="31">
      <c r="A31" s="2" t="n"/>
      <c r="B31" s="3" t="n"/>
      <c r="C31" s="2" t="n"/>
      <c r="D31" s="2" t="n"/>
      <c r="E31" s="2" t="n"/>
      <c r="F31" s="2" t="n"/>
      <c r="G31" s="2" t="n"/>
      <c r="H31" s="2" t="n"/>
      <c r="I31" s="4">
        <f>IF(H31="","",IFERROR(VLOOKUP(H31,'Resumen'!$H$5:$I$11,2,FALSE),0))</f>
        <v/>
      </c>
      <c r="J31" s="5" t="n"/>
      <c r="K31" s="6">
        <f>IF(OR(J31="",I31=""),"",J31*I31)</f>
        <v/>
      </c>
      <c r="L31" s="7" t="n"/>
      <c r="M31" s="3" t="n"/>
      <c r="N31" s="8">
        <f>IF(B31="","",TODAY()-B31)</f>
        <v/>
      </c>
      <c r="O31" s="9">
        <f>IF(H31="","",IF(H31="Ganada","Cerrada - ganada",IF(H31="Perdida","Cerrada - perdida",IF(AND(M31&lt;&gt;"",M31&lt;TODAY()),"Acción vencida","En curso"))))</f>
        <v/>
      </c>
      <c r="P31" s="7" t="n"/>
    </row>
    <row r="32">
      <c r="A32" s="2" t="n"/>
      <c r="B32" s="3" t="n"/>
      <c r="C32" s="2" t="n"/>
      <c r="D32" s="2" t="n"/>
      <c r="E32" s="2" t="n"/>
      <c r="F32" s="2" t="n"/>
      <c r="G32" s="2" t="n"/>
      <c r="H32" s="2" t="n"/>
      <c r="I32" s="4">
        <f>IF(H32="","",IFERROR(VLOOKUP(H32,'Resumen'!$H$5:$I$11,2,FALSE),0))</f>
        <v/>
      </c>
      <c r="J32" s="5" t="n"/>
      <c r="K32" s="6">
        <f>IF(OR(J32="",I32=""),"",J32*I32)</f>
        <v/>
      </c>
      <c r="L32" s="7" t="n"/>
      <c r="M32" s="3" t="n"/>
      <c r="N32" s="8">
        <f>IF(B32="","",TODAY()-B32)</f>
        <v/>
      </c>
      <c r="O32" s="9">
        <f>IF(H32="","",IF(H32="Ganada","Cerrada - ganada",IF(H32="Perdida","Cerrada - perdida",IF(AND(M32&lt;&gt;"",M32&lt;TODAY()),"Acción vencida","En curso"))))</f>
        <v/>
      </c>
      <c r="P32" s="7" t="n"/>
    </row>
    <row r="33">
      <c r="A33" s="2" t="n"/>
      <c r="B33" s="3" t="n"/>
      <c r="C33" s="2" t="n"/>
      <c r="D33" s="2" t="n"/>
      <c r="E33" s="2" t="n"/>
      <c r="F33" s="2" t="n"/>
      <c r="G33" s="2" t="n"/>
      <c r="H33" s="2" t="n"/>
      <c r="I33" s="4">
        <f>IF(H33="","",IFERROR(VLOOKUP(H33,'Resumen'!$H$5:$I$11,2,FALSE),0))</f>
        <v/>
      </c>
      <c r="J33" s="5" t="n"/>
      <c r="K33" s="6">
        <f>IF(OR(J33="",I33=""),"",J33*I33)</f>
        <v/>
      </c>
      <c r="L33" s="7" t="n"/>
      <c r="M33" s="3" t="n"/>
      <c r="N33" s="8">
        <f>IF(B33="","",TODAY()-B33)</f>
        <v/>
      </c>
      <c r="O33" s="9">
        <f>IF(H33="","",IF(H33="Ganada","Cerrada - ganada",IF(H33="Perdida","Cerrada - perdida",IF(AND(M33&lt;&gt;"",M33&lt;TODAY()),"Acción vencida","En curso"))))</f>
        <v/>
      </c>
      <c r="P33" s="7" t="n"/>
    </row>
    <row r="34">
      <c r="A34" s="2" t="n"/>
      <c r="B34" s="3" t="n"/>
      <c r="C34" s="2" t="n"/>
      <c r="D34" s="2" t="n"/>
      <c r="E34" s="2" t="n"/>
      <c r="F34" s="2" t="n"/>
      <c r="G34" s="2" t="n"/>
      <c r="H34" s="2" t="n"/>
      <c r="I34" s="4">
        <f>IF(H34="","",IFERROR(VLOOKUP(H34,'Resumen'!$H$5:$I$11,2,FALSE),0))</f>
        <v/>
      </c>
      <c r="J34" s="5" t="n"/>
      <c r="K34" s="6">
        <f>IF(OR(J34="",I34=""),"",J34*I34)</f>
        <v/>
      </c>
      <c r="L34" s="7" t="n"/>
      <c r="M34" s="3" t="n"/>
      <c r="N34" s="8">
        <f>IF(B34="","",TODAY()-B34)</f>
        <v/>
      </c>
      <c r="O34" s="9">
        <f>IF(H34="","",IF(H34="Ganada","Cerrada - ganada",IF(H34="Perdida","Cerrada - perdida",IF(AND(M34&lt;&gt;"",M34&lt;TODAY()),"Acción vencida","En curso"))))</f>
        <v/>
      </c>
      <c r="P34" s="7" t="n"/>
    </row>
    <row r="35">
      <c r="A35" s="2" t="n"/>
      <c r="B35" s="3" t="n"/>
      <c r="C35" s="2" t="n"/>
      <c r="D35" s="2" t="n"/>
      <c r="E35" s="2" t="n"/>
      <c r="F35" s="2" t="n"/>
      <c r="G35" s="2" t="n"/>
      <c r="H35" s="2" t="n"/>
      <c r="I35" s="4">
        <f>IF(H35="","",IFERROR(VLOOKUP(H35,'Resumen'!$H$5:$I$11,2,FALSE),0))</f>
        <v/>
      </c>
      <c r="J35" s="5" t="n"/>
      <c r="K35" s="6">
        <f>IF(OR(J35="",I35=""),"",J35*I35)</f>
        <v/>
      </c>
      <c r="L35" s="7" t="n"/>
      <c r="M35" s="3" t="n"/>
      <c r="N35" s="8">
        <f>IF(B35="","",TODAY()-B35)</f>
        <v/>
      </c>
      <c r="O35" s="9">
        <f>IF(H35="","",IF(H35="Ganada","Cerrada - ganada",IF(H35="Perdida","Cerrada - perdida",IF(AND(M35&lt;&gt;"",M35&lt;TODAY()),"Acción vencida","En curso"))))</f>
        <v/>
      </c>
      <c r="P35" s="7" t="n"/>
    </row>
    <row r="36">
      <c r="A36" s="2" t="n"/>
      <c r="B36" s="3" t="n"/>
      <c r="C36" s="2" t="n"/>
      <c r="D36" s="2" t="n"/>
      <c r="E36" s="2" t="n"/>
      <c r="F36" s="2" t="n"/>
      <c r="G36" s="2" t="n"/>
      <c r="H36" s="2" t="n"/>
      <c r="I36" s="4">
        <f>IF(H36="","",IFERROR(VLOOKUP(H36,'Resumen'!$H$5:$I$11,2,FALSE),0))</f>
        <v/>
      </c>
      <c r="J36" s="5" t="n"/>
      <c r="K36" s="6">
        <f>IF(OR(J36="",I36=""),"",J36*I36)</f>
        <v/>
      </c>
      <c r="L36" s="7" t="n"/>
      <c r="M36" s="3" t="n"/>
      <c r="N36" s="8">
        <f>IF(B36="","",TODAY()-B36)</f>
        <v/>
      </c>
      <c r="O36" s="9">
        <f>IF(H36="","",IF(H36="Ganada","Cerrada - ganada",IF(H36="Perdida","Cerrada - perdida",IF(AND(M36&lt;&gt;"",M36&lt;TODAY()),"Acción vencida","En curso"))))</f>
        <v/>
      </c>
      <c r="P36" s="7" t="n"/>
    </row>
    <row r="37">
      <c r="A37" s="2" t="n"/>
      <c r="B37" s="3" t="n"/>
      <c r="C37" s="2" t="n"/>
      <c r="D37" s="2" t="n"/>
      <c r="E37" s="2" t="n"/>
      <c r="F37" s="2" t="n"/>
      <c r="G37" s="2" t="n"/>
      <c r="H37" s="2" t="n"/>
      <c r="I37" s="4">
        <f>IF(H37="","",IFERROR(VLOOKUP(H37,'Resumen'!$H$5:$I$11,2,FALSE),0))</f>
        <v/>
      </c>
      <c r="J37" s="5" t="n"/>
      <c r="K37" s="6">
        <f>IF(OR(J37="",I37=""),"",J37*I37)</f>
        <v/>
      </c>
      <c r="L37" s="7" t="n"/>
      <c r="M37" s="3" t="n"/>
      <c r="N37" s="8">
        <f>IF(B37="","",TODAY()-B37)</f>
        <v/>
      </c>
      <c r="O37" s="9">
        <f>IF(H37="","",IF(H37="Ganada","Cerrada - ganada",IF(H37="Perdida","Cerrada - perdida",IF(AND(M37&lt;&gt;"",M37&lt;TODAY()),"Acción vencida","En curso"))))</f>
        <v/>
      </c>
      <c r="P37" s="7" t="n"/>
    </row>
    <row r="38">
      <c r="A38" s="2" t="n"/>
      <c r="B38" s="3" t="n"/>
      <c r="C38" s="2" t="n"/>
      <c r="D38" s="2" t="n"/>
      <c r="E38" s="2" t="n"/>
      <c r="F38" s="2" t="n"/>
      <c r="G38" s="2" t="n"/>
      <c r="H38" s="2" t="n"/>
      <c r="I38" s="4">
        <f>IF(H38="","",IFERROR(VLOOKUP(H38,'Resumen'!$H$5:$I$11,2,FALSE),0))</f>
        <v/>
      </c>
      <c r="J38" s="5" t="n"/>
      <c r="K38" s="6">
        <f>IF(OR(J38="",I38=""),"",J38*I38)</f>
        <v/>
      </c>
      <c r="L38" s="7" t="n"/>
      <c r="M38" s="3" t="n"/>
      <c r="N38" s="8">
        <f>IF(B38="","",TODAY()-B38)</f>
        <v/>
      </c>
      <c r="O38" s="9">
        <f>IF(H38="","",IF(H38="Ganada","Cerrada - ganada",IF(H38="Perdida","Cerrada - perdida",IF(AND(M38&lt;&gt;"",M38&lt;TODAY()),"Acción vencida","En curso"))))</f>
        <v/>
      </c>
      <c r="P38" s="7" t="n"/>
    </row>
    <row r="39">
      <c r="A39" s="2" t="n"/>
      <c r="B39" s="3" t="n"/>
      <c r="C39" s="2" t="n"/>
      <c r="D39" s="2" t="n"/>
      <c r="E39" s="2" t="n"/>
      <c r="F39" s="2" t="n"/>
      <c r="G39" s="2" t="n"/>
      <c r="H39" s="2" t="n"/>
      <c r="I39" s="4">
        <f>IF(H39="","",IFERROR(VLOOKUP(H39,'Resumen'!$H$5:$I$11,2,FALSE),0))</f>
        <v/>
      </c>
      <c r="J39" s="5" t="n"/>
      <c r="K39" s="6">
        <f>IF(OR(J39="",I39=""),"",J39*I39)</f>
        <v/>
      </c>
      <c r="L39" s="7" t="n"/>
      <c r="M39" s="3" t="n"/>
      <c r="N39" s="8">
        <f>IF(B39="","",TODAY()-B39)</f>
        <v/>
      </c>
      <c r="O39" s="9">
        <f>IF(H39="","",IF(H39="Ganada","Cerrada - ganada",IF(H39="Perdida","Cerrada - perdida",IF(AND(M39&lt;&gt;"",M39&lt;TODAY()),"Acción vencida","En curso"))))</f>
        <v/>
      </c>
      <c r="P39" s="7" t="n"/>
    </row>
    <row r="40">
      <c r="A40" s="2" t="n"/>
      <c r="B40" s="3" t="n"/>
      <c r="C40" s="2" t="n"/>
      <c r="D40" s="2" t="n"/>
      <c r="E40" s="2" t="n"/>
      <c r="F40" s="2" t="n"/>
      <c r="G40" s="2" t="n"/>
      <c r="H40" s="2" t="n"/>
      <c r="I40" s="4">
        <f>IF(H40="","",IFERROR(VLOOKUP(H40,'Resumen'!$H$5:$I$11,2,FALSE),0))</f>
        <v/>
      </c>
      <c r="J40" s="5" t="n"/>
      <c r="K40" s="6">
        <f>IF(OR(J40="",I40=""),"",J40*I40)</f>
        <v/>
      </c>
      <c r="L40" s="7" t="n"/>
      <c r="M40" s="3" t="n"/>
      <c r="N40" s="8">
        <f>IF(B40="","",TODAY()-B40)</f>
        <v/>
      </c>
      <c r="O40" s="9">
        <f>IF(H40="","",IF(H40="Ganada","Cerrada - ganada",IF(H40="Perdida","Cerrada - perdida",IF(AND(M40&lt;&gt;"",M40&lt;TODAY()),"Acción vencida","En curso"))))</f>
        <v/>
      </c>
      <c r="P40" s="7" t="n"/>
    </row>
    <row r="41">
      <c r="A41" s="2" t="n"/>
      <c r="B41" s="3" t="n"/>
      <c r="C41" s="2" t="n"/>
      <c r="D41" s="2" t="n"/>
      <c r="E41" s="2" t="n"/>
      <c r="F41" s="2" t="n"/>
      <c r="G41" s="2" t="n"/>
      <c r="H41" s="2" t="n"/>
      <c r="I41" s="4">
        <f>IF(H41="","",IFERROR(VLOOKUP(H41,'Resumen'!$H$5:$I$11,2,FALSE),0))</f>
        <v/>
      </c>
      <c r="J41" s="5" t="n"/>
      <c r="K41" s="6">
        <f>IF(OR(J41="",I41=""),"",J41*I41)</f>
        <v/>
      </c>
      <c r="L41" s="7" t="n"/>
      <c r="M41" s="3" t="n"/>
      <c r="N41" s="8">
        <f>IF(B41="","",TODAY()-B41)</f>
        <v/>
      </c>
      <c r="O41" s="9">
        <f>IF(H41="","",IF(H41="Ganada","Cerrada - ganada",IF(H41="Perdida","Cerrada - perdida",IF(AND(M41&lt;&gt;"",M41&lt;TODAY()),"Acción vencida","En curso"))))</f>
        <v/>
      </c>
      <c r="P41" s="7" t="n"/>
    </row>
    <row r="42">
      <c r="A42" s="2" t="n"/>
      <c r="B42" s="3" t="n"/>
      <c r="C42" s="2" t="n"/>
      <c r="D42" s="2" t="n"/>
      <c r="E42" s="2" t="n"/>
      <c r="F42" s="2" t="n"/>
      <c r="G42" s="2" t="n"/>
      <c r="H42" s="2" t="n"/>
      <c r="I42" s="4">
        <f>IF(H42="","",IFERROR(VLOOKUP(H42,'Resumen'!$H$5:$I$11,2,FALSE),0))</f>
        <v/>
      </c>
      <c r="J42" s="5" t="n"/>
      <c r="K42" s="6">
        <f>IF(OR(J42="",I42=""),"",J42*I42)</f>
        <v/>
      </c>
      <c r="L42" s="7" t="n"/>
      <c r="M42" s="3" t="n"/>
      <c r="N42" s="8">
        <f>IF(B42="","",TODAY()-B42)</f>
        <v/>
      </c>
      <c r="O42" s="9">
        <f>IF(H42="","",IF(H42="Ganada","Cerrada - ganada",IF(H42="Perdida","Cerrada - perdida",IF(AND(M42&lt;&gt;"",M42&lt;TODAY()),"Acción vencida","En curso"))))</f>
        <v/>
      </c>
      <c r="P42" s="7" t="n"/>
    </row>
    <row r="43">
      <c r="A43" s="2" t="n"/>
      <c r="B43" s="3" t="n"/>
      <c r="C43" s="2" t="n"/>
      <c r="D43" s="2" t="n"/>
      <c r="E43" s="2" t="n"/>
      <c r="F43" s="2" t="n"/>
      <c r="G43" s="2" t="n"/>
      <c r="H43" s="2" t="n"/>
      <c r="I43" s="4">
        <f>IF(H43="","",IFERROR(VLOOKUP(H43,'Resumen'!$H$5:$I$11,2,FALSE),0))</f>
        <v/>
      </c>
      <c r="J43" s="5" t="n"/>
      <c r="K43" s="6">
        <f>IF(OR(J43="",I43=""),"",J43*I43)</f>
        <v/>
      </c>
      <c r="L43" s="7" t="n"/>
      <c r="M43" s="3" t="n"/>
      <c r="N43" s="8">
        <f>IF(B43="","",TODAY()-B43)</f>
        <v/>
      </c>
      <c r="O43" s="9">
        <f>IF(H43="","",IF(H43="Ganada","Cerrada - ganada",IF(H43="Perdida","Cerrada - perdida",IF(AND(M43&lt;&gt;"",M43&lt;TODAY()),"Acción vencida","En curso"))))</f>
        <v/>
      </c>
      <c r="P43" s="7" t="n"/>
    </row>
    <row r="44">
      <c r="A44" s="2" t="n"/>
      <c r="B44" s="3" t="n"/>
      <c r="C44" s="2" t="n"/>
      <c r="D44" s="2" t="n"/>
      <c r="E44" s="2" t="n"/>
      <c r="F44" s="2" t="n"/>
      <c r="G44" s="2" t="n"/>
      <c r="H44" s="2" t="n"/>
      <c r="I44" s="4">
        <f>IF(H44="","",IFERROR(VLOOKUP(H44,'Resumen'!$H$5:$I$11,2,FALSE),0))</f>
        <v/>
      </c>
      <c r="J44" s="5" t="n"/>
      <c r="K44" s="6">
        <f>IF(OR(J44="",I44=""),"",J44*I44)</f>
        <v/>
      </c>
      <c r="L44" s="7" t="n"/>
      <c r="M44" s="3" t="n"/>
      <c r="N44" s="8">
        <f>IF(B44="","",TODAY()-B44)</f>
        <v/>
      </c>
      <c r="O44" s="9">
        <f>IF(H44="","",IF(H44="Ganada","Cerrada - ganada",IF(H44="Perdida","Cerrada - perdida",IF(AND(M44&lt;&gt;"",M44&lt;TODAY()),"Acción vencida","En curso"))))</f>
        <v/>
      </c>
      <c r="P44" s="7" t="n"/>
    </row>
    <row r="45">
      <c r="A45" s="2" t="n"/>
      <c r="B45" s="3" t="n"/>
      <c r="C45" s="2" t="n"/>
      <c r="D45" s="2" t="n"/>
      <c r="E45" s="2" t="n"/>
      <c r="F45" s="2" t="n"/>
      <c r="G45" s="2" t="n"/>
      <c r="H45" s="2" t="n"/>
      <c r="I45" s="4">
        <f>IF(H45="","",IFERROR(VLOOKUP(H45,'Resumen'!$H$5:$I$11,2,FALSE),0))</f>
        <v/>
      </c>
      <c r="J45" s="5" t="n"/>
      <c r="K45" s="6">
        <f>IF(OR(J45="",I45=""),"",J45*I45)</f>
        <v/>
      </c>
      <c r="L45" s="7" t="n"/>
      <c r="M45" s="3" t="n"/>
      <c r="N45" s="8">
        <f>IF(B45="","",TODAY()-B45)</f>
        <v/>
      </c>
      <c r="O45" s="9">
        <f>IF(H45="","",IF(H45="Ganada","Cerrada - ganada",IF(H45="Perdida","Cerrada - perdida",IF(AND(M45&lt;&gt;"",M45&lt;TODAY()),"Acción vencida","En curso"))))</f>
        <v/>
      </c>
      <c r="P45" s="7" t="n"/>
    </row>
    <row r="46">
      <c r="A46" s="2" t="n"/>
      <c r="B46" s="3" t="n"/>
      <c r="C46" s="2" t="n"/>
      <c r="D46" s="2" t="n"/>
      <c r="E46" s="2" t="n"/>
      <c r="F46" s="2" t="n"/>
      <c r="G46" s="2" t="n"/>
      <c r="H46" s="2" t="n"/>
      <c r="I46" s="4">
        <f>IF(H46="","",IFERROR(VLOOKUP(H46,'Resumen'!$H$5:$I$11,2,FALSE),0))</f>
        <v/>
      </c>
      <c r="J46" s="5" t="n"/>
      <c r="K46" s="6">
        <f>IF(OR(J46="",I46=""),"",J46*I46)</f>
        <v/>
      </c>
      <c r="L46" s="7" t="n"/>
      <c r="M46" s="3" t="n"/>
      <c r="N46" s="8">
        <f>IF(B46="","",TODAY()-B46)</f>
        <v/>
      </c>
      <c r="O46" s="9">
        <f>IF(H46="","",IF(H46="Ganada","Cerrada - ganada",IF(H46="Perdida","Cerrada - perdida",IF(AND(M46&lt;&gt;"",M46&lt;TODAY()),"Acción vencida","En curso"))))</f>
        <v/>
      </c>
      <c r="P46" s="7" t="n"/>
    </row>
    <row r="47">
      <c r="A47" s="2" t="n"/>
      <c r="B47" s="3" t="n"/>
      <c r="C47" s="2" t="n"/>
      <c r="D47" s="2" t="n"/>
      <c r="E47" s="2" t="n"/>
      <c r="F47" s="2" t="n"/>
      <c r="G47" s="2" t="n"/>
      <c r="H47" s="2" t="n"/>
      <c r="I47" s="4">
        <f>IF(H47="","",IFERROR(VLOOKUP(H47,'Resumen'!$H$5:$I$11,2,FALSE),0))</f>
        <v/>
      </c>
      <c r="J47" s="5" t="n"/>
      <c r="K47" s="6">
        <f>IF(OR(J47="",I47=""),"",J47*I47)</f>
        <v/>
      </c>
      <c r="L47" s="7" t="n"/>
      <c r="M47" s="3" t="n"/>
      <c r="N47" s="8">
        <f>IF(B47="","",TODAY()-B47)</f>
        <v/>
      </c>
      <c r="O47" s="9">
        <f>IF(H47="","",IF(H47="Ganada","Cerrada - ganada",IF(H47="Perdida","Cerrada - perdida",IF(AND(M47&lt;&gt;"",M47&lt;TODAY()),"Acción vencida","En curso"))))</f>
        <v/>
      </c>
      <c r="P47" s="7" t="n"/>
    </row>
    <row r="48">
      <c r="A48" s="2" t="n"/>
      <c r="B48" s="3" t="n"/>
      <c r="C48" s="2" t="n"/>
      <c r="D48" s="2" t="n"/>
      <c r="E48" s="2" t="n"/>
      <c r="F48" s="2" t="n"/>
      <c r="G48" s="2" t="n"/>
      <c r="H48" s="2" t="n"/>
      <c r="I48" s="4">
        <f>IF(H48="","",IFERROR(VLOOKUP(H48,'Resumen'!$H$5:$I$11,2,FALSE),0))</f>
        <v/>
      </c>
      <c r="J48" s="5" t="n"/>
      <c r="K48" s="6">
        <f>IF(OR(J48="",I48=""),"",J48*I48)</f>
        <v/>
      </c>
      <c r="L48" s="7" t="n"/>
      <c r="M48" s="3" t="n"/>
      <c r="N48" s="8">
        <f>IF(B48="","",TODAY()-B48)</f>
        <v/>
      </c>
      <c r="O48" s="9">
        <f>IF(H48="","",IF(H48="Ganada","Cerrada - ganada",IF(H48="Perdida","Cerrada - perdida",IF(AND(M48&lt;&gt;"",M48&lt;TODAY()),"Acción vencida","En curso"))))</f>
        <v/>
      </c>
      <c r="P48" s="7" t="n"/>
    </row>
    <row r="49">
      <c r="A49" s="2" t="n"/>
      <c r="B49" s="3" t="n"/>
      <c r="C49" s="2" t="n"/>
      <c r="D49" s="2" t="n"/>
      <c r="E49" s="2" t="n"/>
      <c r="F49" s="2" t="n"/>
      <c r="G49" s="2" t="n"/>
      <c r="H49" s="2" t="n"/>
      <c r="I49" s="4">
        <f>IF(H49="","",IFERROR(VLOOKUP(H49,'Resumen'!$H$5:$I$11,2,FALSE),0))</f>
        <v/>
      </c>
      <c r="J49" s="5" t="n"/>
      <c r="K49" s="6">
        <f>IF(OR(J49="",I49=""),"",J49*I49)</f>
        <v/>
      </c>
      <c r="L49" s="7" t="n"/>
      <c r="M49" s="3" t="n"/>
      <c r="N49" s="8">
        <f>IF(B49="","",TODAY()-B49)</f>
        <v/>
      </c>
      <c r="O49" s="9">
        <f>IF(H49="","",IF(H49="Ganada","Cerrada - ganada",IF(H49="Perdida","Cerrada - perdida",IF(AND(M49&lt;&gt;"",M49&lt;TODAY()),"Acción vencida","En curso"))))</f>
        <v/>
      </c>
      <c r="P49" s="7" t="n"/>
    </row>
    <row r="50">
      <c r="A50" s="2" t="n"/>
      <c r="B50" s="3" t="n"/>
      <c r="C50" s="2" t="n"/>
      <c r="D50" s="2" t="n"/>
      <c r="E50" s="2" t="n"/>
      <c r="F50" s="2" t="n"/>
      <c r="G50" s="2" t="n"/>
      <c r="H50" s="2" t="n"/>
      <c r="I50" s="4">
        <f>IF(H50="","",IFERROR(VLOOKUP(H50,'Resumen'!$H$5:$I$11,2,FALSE),0))</f>
        <v/>
      </c>
      <c r="J50" s="5" t="n"/>
      <c r="K50" s="6">
        <f>IF(OR(J50="",I50=""),"",J50*I50)</f>
        <v/>
      </c>
      <c r="L50" s="7" t="n"/>
      <c r="M50" s="3" t="n"/>
      <c r="N50" s="8">
        <f>IF(B50="","",TODAY()-B50)</f>
        <v/>
      </c>
      <c r="O50" s="9">
        <f>IF(H50="","",IF(H50="Ganada","Cerrada - ganada",IF(H50="Perdida","Cerrada - perdida",IF(AND(M50&lt;&gt;"",M50&lt;TODAY()),"Acción vencida","En curso"))))</f>
        <v/>
      </c>
      <c r="P50" s="7" t="n"/>
    </row>
    <row r="51">
      <c r="A51" s="2" t="n"/>
      <c r="B51" s="3" t="n"/>
      <c r="C51" s="2" t="n"/>
      <c r="D51" s="2" t="n"/>
      <c r="E51" s="2" t="n"/>
      <c r="F51" s="2" t="n"/>
      <c r="G51" s="2" t="n"/>
      <c r="H51" s="2" t="n"/>
      <c r="I51" s="4">
        <f>IF(H51="","",IFERROR(VLOOKUP(H51,'Resumen'!$H$5:$I$11,2,FALSE),0))</f>
        <v/>
      </c>
      <c r="J51" s="5" t="n"/>
      <c r="K51" s="6">
        <f>IF(OR(J51="",I51=""),"",J51*I51)</f>
        <v/>
      </c>
      <c r="L51" s="7" t="n"/>
      <c r="M51" s="3" t="n"/>
      <c r="N51" s="8">
        <f>IF(B51="","",TODAY()-B51)</f>
        <v/>
      </c>
      <c r="O51" s="9">
        <f>IF(H51="","",IF(H51="Ganada","Cerrada - ganada",IF(H51="Perdida","Cerrada - perdida",IF(AND(M51&lt;&gt;"",M51&lt;TODAY()),"Acción vencida","En curso"))))</f>
        <v/>
      </c>
      <c r="P51" s="7" t="n"/>
    </row>
    <row r="52">
      <c r="A52" s="2" t="n"/>
      <c r="B52" s="3" t="n"/>
      <c r="C52" s="2" t="n"/>
      <c r="D52" s="2" t="n"/>
      <c r="E52" s="2" t="n"/>
      <c r="F52" s="2" t="n"/>
      <c r="G52" s="2" t="n"/>
      <c r="H52" s="2" t="n"/>
      <c r="I52" s="4">
        <f>IF(H52="","",IFERROR(VLOOKUP(H52,'Resumen'!$H$5:$I$11,2,FALSE),0))</f>
        <v/>
      </c>
      <c r="J52" s="5" t="n"/>
      <c r="K52" s="6">
        <f>IF(OR(J52="",I52=""),"",J52*I52)</f>
        <v/>
      </c>
      <c r="L52" s="7" t="n"/>
      <c r="M52" s="3" t="n"/>
      <c r="N52" s="8">
        <f>IF(B52="","",TODAY()-B52)</f>
        <v/>
      </c>
      <c r="O52" s="9">
        <f>IF(H52="","",IF(H52="Ganada","Cerrada - ganada",IF(H52="Perdida","Cerrada - perdida",IF(AND(M52&lt;&gt;"",M52&lt;TODAY()),"Acción vencida","En curso"))))</f>
        <v/>
      </c>
      <c r="P52" s="7" t="n"/>
    </row>
    <row r="53">
      <c r="A53" s="2" t="n"/>
      <c r="B53" s="3" t="n"/>
      <c r="C53" s="2" t="n"/>
      <c r="D53" s="2" t="n"/>
      <c r="E53" s="2" t="n"/>
      <c r="F53" s="2" t="n"/>
      <c r="G53" s="2" t="n"/>
      <c r="H53" s="2" t="n"/>
      <c r="I53" s="4">
        <f>IF(H53="","",IFERROR(VLOOKUP(H53,'Resumen'!$H$5:$I$11,2,FALSE),0))</f>
        <v/>
      </c>
      <c r="J53" s="5" t="n"/>
      <c r="K53" s="6">
        <f>IF(OR(J53="",I53=""),"",J53*I53)</f>
        <v/>
      </c>
      <c r="L53" s="7" t="n"/>
      <c r="M53" s="3" t="n"/>
      <c r="N53" s="8">
        <f>IF(B53="","",TODAY()-B53)</f>
        <v/>
      </c>
      <c r="O53" s="9">
        <f>IF(H53="","",IF(H53="Ganada","Cerrada - ganada",IF(H53="Perdida","Cerrada - perdida",IF(AND(M53&lt;&gt;"",M53&lt;TODAY()),"Acción vencida","En curso"))))</f>
        <v/>
      </c>
      <c r="P53" s="7" t="n"/>
    </row>
    <row r="54">
      <c r="A54" s="2" t="n"/>
      <c r="B54" s="3" t="n"/>
      <c r="C54" s="2" t="n"/>
      <c r="D54" s="2" t="n"/>
      <c r="E54" s="2" t="n"/>
      <c r="F54" s="2" t="n"/>
      <c r="G54" s="2" t="n"/>
      <c r="H54" s="2" t="n"/>
      <c r="I54" s="4">
        <f>IF(H54="","",IFERROR(VLOOKUP(H54,'Resumen'!$H$5:$I$11,2,FALSE),0))</f>
        <v/>
      </c>
      <c r="J54" s="5" t="n"/>
      <c r="K54" s="6">
        <f>IF(OR(J54="",I54=""),"",J54*I54)</f>
        <v/>
      </c>
      <c r="L54" s="7" t="n"/>
      <c r="M54" s="3" t="n"/>
      <c r="N54" s="8">
        <f>IF(B54="","",TODAY()-B54)</f>
        <v/>
      </c>
      <c r="O54" s="9">
        <f>IF(H54="","",IF(H54="Ganada","Cerrada - ganada",IF(H54="Perdida","Cerrada - perdida",IF(AND(M54&lt;&gt;"",M54&lt;TODAY()),"Acción vencida","En curso"))))</f>
        <v/>
      </c>
      <c r="P54" s="7" t="n"/>
    </row>
    <row r="55">
      <c r="A55" s="2" t="n"/>
      <c r="B55" s="3" t="n"/>
      <c r="C55" s="2" t="n"/>
      <c r="D55" s="2" t="n"/>
      <c r="E55" s="2" t="n"/>
      <c r="F55" s="2" t="n"/>
      <c r="G55" s="2" t="n"/>
      <c r="H55" s="2" t="n"/>
      <c r="I55" s="4">
        <f>IF(H55="","",IFERROR(VLOOKUP(H55,'Resumen'!$H$5:$I$11,2,FALSE),0))</f>
        <v/>
      </c>
      <c r="J55" s="5" t="n"/>
      <c r="K55" s="6">
        <f>IF(OR(J55="",I55=""),"",J55*I55)</f>
        <v/>
      </c>
      <c r="L55" s="7" t="n"/>
      <c r="M55" s="3" t="n"/>
      <c r="N55" s="8">
        <f>IF(B55="","",TODAY()-B55)</f>
        <v/>
      </c>
      <c r="O55" s="9">
        <f>IF(H55="","",IF(H55="Ganada","Cerrada - ganada",IF(H55="Perdida","Cerrada - perdida",IF(AND(M55&lt;&gt;"",M55&lt;TODAY()),"Acción vencida","En curso"))))</f>
        <v/>
      </c>
      <c r="P55" s="7" t="n"/>
    </row>
    <row r="56">
      <c r="A56" s="2" t="n"/>
      <c r="B56" s="3" t="n"/>
      <c r="C56" s="2" t="n"/>
      <c r="D56" s="2" t="n"/>
      <c r="E56" s="2" t="n"/>
      <c r="F56" s="2" t="n"/>
      <c r="G56" s="2" t="n"/>
      <c r="H56" s="2" t="n"/>
      <c r="I56" s="4">
        <f>IF(H56="","",IFERROR(VLOOKUP(H56,'Resumen'!$H$5:$I$11,2,FALSE),0))</f>
        <v/>
      </c>
      <c r="J56" s="5" t="n"/>
      <c r="K56" s="6">
        <f>IF(OR(J56="",I56=""),"",J56*I56)</f>
        <v/>
      </c>
      <c r="L56" s="7" t="n"/>
      <c r="M56" s="3" t="n"/>
      <c r="N56" s="8">
        <f>IF(B56="","",TODAY()-B56)</f>
        <v/>
      </c>
      <c r="O56" s="9">
        <f>IF(H56="","",IF(H56="Ganada","Cerrada - ganada",IF(H56="Perdida","Cerrada - perdida",IF(AND(M56&lt;&gt;"",M56&lt;TODAY()),"Acción vencida","En curso"))))</f>
        <v/>
      </c>
      <c r="P56" s="7" t="n"/>
    </row>
    <row r="57">
      <c r="A57" s="2" t="n"/>
      <c r="B57" s="3" t="n"/>
      <c r="C57" s="2" t="n"/>
      <c r="D57" s="2" t="n"/>
      <c r="E57" s="2" t="n"/>
      <c r="F57" s="2" t="n"/>
      <c r="G57" s="2" t="n"/>
      <c r="H57" s="2" t="n"/>
      <c r="I57" s="4">
        <f>IF(H57="","",IFERROR(VLOOKUP(H57,'Resumen'!$H$5:$I$11,2,FALSE),0))</f>
        <v/>
      </c>
      <c r="J57" s="5" t="n"/>
      <c r="K57" s="6">
        <f>IF(OR(J57="",I57=""),"",J57*I57)</f>
        <v/>
      </c>
      <c r="L57" s="7" t="n"/>
      <c r="M57" s="3" t="n"/>
      <c r="N57" s="8">
        <f>IF(B57="","",TODAY()-B57)</f>
        <v/>
      </c>
      <c r="O57" s="9">
        <f>IF(H57="","",IF(H57="Ganada","Cerrada - ganada",IF(H57="Perdida","Cerrada - perdida",IF(AND(M57&lt;&gt;"",M57&lt;TODAY()),"Acción vencida","En curso"))))</f>
        <v/>
      </c>
      <c r="P57" s="7" t="n"/>
    </row>
    <row r="58">
      <c r="A58" s="2" t="n"/>
      <c r="B58" s="3" t="n"/>
      <c r="C58" s="2" t="n"/>
      <c r="D58" s="2" t="n"/>
      <c r="E58" s="2" t="n"/>
      <c r="F58" s="2" t="n"/>
      <c r="G58" s="2" t="n"/>
      <c r="H58" s="2" t="n"/>
      <c r="I58" s="4">
        <f>IF(H58="","",IFERROR(VLOOKUP(H58,'Resumen'!$H$5:$I$11,2,FALSE),0))</f>
        <v/>
      </c>
      <c r="J58" s="5" t="n"/>
      <c r="K58" s="6">
        <f>IF(OR(J58="",I58=""),"",J58*I58)</f>
        <v/>
      </c>
      <c r="L58" s="7" t="n"/>
      <c r="M58" s="3" t="n"/>
      <c r="N58" s="8">
        <f>IF(B58="","",TODAY()-B58)</f>
        <v/>
      </c>
      <c r="O58" s="9">
        <f>IF(H58="","",IF(H58="Ganada","Cerrada - ganada",IF(H58="Perdida","Cerrada - perdida",IF(AND(M58&lt;&gt;"",M58&lt;TODAY()),"Acción vencida","En curso"))))</f>
        <v/>
      </c>
      <c r="P58" s="7" t="n"/>
    </row>
    <row r="59">
      <c r="A59" s="2" t="n"/>
      <c r="B59" s="3" t="n"/>
      <c r="C59" s="2" t="n"/>
      <c r="D59" s="2" t="n"/>
      <c r="E59" s="2" t="n"/>
      <c r="F59" s="2" t="n"/>
      <c r="G59" s="2" t="n"/>
      <c r="H59" s="2" t="n"/>
      <c r="I59" s="4">
        <f>IF(H59="","",IFERROR(VLOOKUP(H59,'Resumen'!$H$5:$I$11,2,FALSE),0))</f>
        <v/>
      </c>
      <c r="J59" s="5" t="n"/>
      <c r="K59" s="6">
        <f>IF(OR(J59="",I59=""),"",J59*I59)</f>
        <v/>
      </c>
      <c r="L59" s="7" t="n"/>
      <c r="M59" s="3" t="n"/>
      <c r="N59" s="8">
        <f>IF(B59="","",TODAY()-B59)</f>
        <v/>
      </c>
      <c r="O59" s="9">
        <f>IF(H59="","",IF(H59="Ganada","Cerrada - ganada",IF(H59="Perdida","Cerrada - perdida",IF(AND(M59&lt;&gt;"",M59&lt;TODAY()),"Acción vencida","En curso"))))</f>
        <v/>
      </c>
      <c r="P59" s="7" t="n"/>
    </row>
    <row r="60">
      <c r="A60" s="2" t="n"/>
      <c r="B60" s="3" t="n"/>
      <c r="C60" s="2" t="n"/>
      <c r="D60" s="2" t="n"/>
      <c r="E60" s="2" t="n"/>
      <c r="F60" s="2" t="n"/>
      <c r="G60" s="2" t="n"/>
      <c r="H60" s="2" t="n"/>
      <c r="I60" s="4">
        <f>IF(H60="","",IFERROR(VLOOKUP(H60,'Resumen'!$H$5:$I$11,2,FALSE),0))</f>
        <v/>
      </c>
      <c r="J60" s="5" t="n"/>
      <c r="K60" s="6">
        <f>IF(OR(J60="",I60=""),"",J60*I60)</f>
        <v/>
      </c>
      <c r="L60" s="7" t="n"/>
      <c r="M60" s="3" t="n"/>
      <c r="N60" s="8">
        <f>IF(B60="","",TODAY()-B60)</f>
        <v/>
      </c>
      <c r="O60" s="9">
        <f>IF(H60="","",IF(H60="Ganada","Cerrada - ganada",IF(H60="Perdida","Cerrada - perdida",IF(AND(M60&lt;&gt;"",M60&lt;TODAY()),"Acción vencida","En curso"))))</f>
        <v/>
      </c>
      <c r="P60" s="7" t="n"/>
    </row>
    <row r="61">
      <c r="A61" s="2" t="n"/>
      <c r="B61" s="3" t="n"/>
      <c r="C61" s="2" t="n"/>
      <c r="D61" s="2" t="n"/>
      <c r="E61" s="2" t="n"/>
      <c r="F61" s="2" t="n"/>
      <c r="G61" s="2" t="n"/>
      <c r="H61" s="2" t="n"/>
      <c r="I61" s="4">
        <f>IF(H61="","",IFERROR(VLOOKUP(H61,'Resumen'!$H$5:$I$11,2,FALSE),0))</f>
        <v/>
      </c>
      <c r="J61" s="5" t="n"/>
      <c r="K61" s="6">
        <f>IF(OR(J61="",I61=""),"",J61*I61)</f>
        <v/>
      </c>
      <c r="L61" s="7" t="n"/>
      <c r="M61" s="3" t="n"/>
      <c r="N61" s="8">
        <f>IF(B61="","",TODAY()-B61)</f>
        <v/>
      </c>
      <c r="O61" s="9">
        <f>IF(H61="","",IF(H61="Ganada","Cerrada - ganada",IF(H61="Perdida","Cerrada - perdida",IF(AND(M61&lt;&gt;"",M61&lt;TODAY()),"Acción vencida","En curso"))))</f>
        <v/>
      </c>
      <c r="P61" s="7" t="n"/>
    </row>
    <row r="62">
      <c r="A62" s="2" t="n"/>
      <c r="B62" s="3" t="n"/>
      <c r="C62" s="2" t="n"/>
      <c r="D62" s="2" t="n"/>
      <c r="E62" s="2" t="n"/>
      <c r="F62" s="2" t="n"/>
      <c r="G62" s="2" t="n"/>
      <c r="H62" s="2" t="n"/>
      <c r="I62" s="4">
        <f>IF(H62="","",IFERROR(VLOOKUP(H62,'Resumen'!$H$5:$I$11,2,FALSE),0))</f>
        <v/>
      </c>
      <c r="J62" s="5" t="n"/>
      <c r="K62" s="6">
        <f>IF(OR(J62="",I62=""),"",J62*I62)</f>
        <v/>
      </c>
      <c r="L62" s="7" t="n"/>
      <c r="M62" s="3" t="n"/>
      <c r="N62" s="8">
        <f>IF(B62="","",TODAY()-B62)</f>
        <v/>
      </c>
      <c r="O62" s="9">
        <f>IF(H62="","",IF(H62="Ganada","Cerrada - ganada",IF(H62="Perdida","Cerrada - perdida",IF(AND(M62&lt;&gt;"",M62&lt;TODAY()),"Acción vencida","En curso"))))</f>
        <v/>
      </c>
      <c r="P62" s="7" t="n"/>
    </row>
    <row r="63">
      <c r="A63" s="2" t="n"/>
      <c r="B63" s="3" t="n"/>
      <c r="C63" s="2" t="n"/>
      <c r="D63" s="2" t="n"/>
      <c r="E63" s="2" t="n"/>
      <c r="F63" s="2" t="n"/>
      <c r="G63" s="2" t="n"/>
      <c r="H63" s="2" t="n"/>
      <c r="I63" s="4">
        <f>IF(H63="","",IFERROR(VLOOKUP(H63,'Resumen'!$H$5:$I$11,2,FALSE),0))</f>
        <v/>
      </c>
      <c r="J63" s="5" t="n"/>
      <c r="K63" s="6">
        <f>IF(OR(J63="",I63=""),"",J63*I63)</f>
        <v/>
      </c>
      <c r="L63" s="7" t="n"/>
      <c r="M63" s="3" t="n"/>
      <c r="N63" s="8">
        <f>IF(B63="","",TODAY()-B63)</f>
        <v/>
      </c>
      <c r="O63" s="9">
        <f>IF(H63="","",IF(H63="Ganada","Cerrada - ganada",IF(H63="Perdida","Cerrada - perdida",IF(AND(M63&lt;&gt;"",M63&lt;TODAY()),"Acción vencida","En curso"))))</f>
        <v/>
      </c>
      <c r="P63" s="7" t="n"/>
    </row>
    <row r="64">
      <c r="A64" s="2" t="n"/>
      <c r="B64" s="3" t="n"/>
      <c r="C64" s="2" t="n"/>
      <c r="D64" s="2" t="n"/>
      <c r="E64" s="2" t="n"/>
      <c r="F64" s="2" t="n"/>
      <c r="G64" s="2" t="n"/>
      <c r="H64" s="2" t="n"/>
      <c r="I64" s="4">
        <f>IF(H64="","",IFERROR(VLOOKUP(H64,'Resumen'!$H$5:$I$11,2,FALSE),0))</f>
        <v/>
      </c>
      <c r="J64" s="5" t="n"/>
      <c r="K64" s="6">
        <f>IF(OR(J64="",I64=""),"",J64*I64)</f>
        <v/>
      </c>
      <c r="L64" s="7" t="n"/>
      <c r="M64" s="3" t="n"/>
      <c r="N64" s="8">
        <f>IF(B64="","",TODAY()-B64)</f>
        <v/>
      </c>
      <c r="O64" s="9">
        <f>IF(H64="","",IF(H64="Ganada","Cerrada - ganada",IF(H64="Perdida","Cerrada - perdida",IF(AND(M64&lt;&gt;"",M64&lt;TODAY()),"Acción vencida","En curso"))))</f>
        <v/>
      </c>
      <c r="P64" s="7" t="n"/>
    </row>
    <row r="65">
      <c r="A65" s="2" t="n"/>
      <c r="B65" s="3" t="n"/>
      <c r="C65" s="2" t="n"/>
      <c r="D65" s="2" t="n"/>
      <c r="E65" s="2" t="n"/>
      <c r="F65" s="2" t="n"/>
      <c r="G65" s="2" t="n"/>
      <c r="H65" s="2" t="n"/>
      <c r="I65" s="4">
        <f>IF(H65="","",IFERROR(VLOOKUP(H65,'Resumen'!$H$5:$I$11,2,FALSE),0))</f>
        <v/>
      </c>
      <c r="J65" s="5" t="n"/>
      <c r="K65" s="6">
        <f>IF(OR(J65="",I65=""),"",J65*I65)</f>
        <v/>
      </c>
      <c r="L65" s="7" t="n"/>
      <c r="M65" s="3" t="n"/>
      <c r="N65" s="8">
        <f>IF(B65="","",TODAY()-B65)</f>
        <v/>
      </c>
      <c r="O65" s="9">
        <f>IF(H65="","",IF(H65="Ganada","Cerrada - ganada",IF(H65="Perdida","Cerrada - perdida",IF(AND(M65&lt;&gt;"",M65&lt;TODAY()),"Acción vencida","En curso"))))</f>
        <v/>
      </c>
      <c r="P65" s="7" t="n"/>
    </row>
    <row r="66">
      <c r="A66" s="2" t="n"/>
      <c r="B66" s="3" t="n"/>
      <c r="C66" s="2" t="n"/>
      <c r="D66" s="2" t="n"/>
      <c r="E66" s="2" t="n"/>
      <c r="F66" s="2" t="n"/>
      <c r="G66" s="2" t="n"/>
      <c r="H66" s="2" t="n"/>
      <c r="I66" s="4">
        <f>IF(H66="","",IFERROR(VLOOKUP(H66,'Resumen'!$H$5:$I$11,2,FALSE),0))</f>
        <v/>
      </c>
      <c r="J66" s="5" t="n"/>
      <c r="K66" s="6">
        <f>IF(OR(J66="",I66=""),"",J66*I66)</f>
        <v/>
      </c>
      <c r="L66" s="7" t="n"/>
      <c r="M66" s="3" t="n"/>
      <c r="N66" s="8">
        <f>IF(B66="","",TODAY()-B66)</f>
        <v/>
      </c>
      <c r="O66" s="9">
        <f>IF(H66="","",IF(H66="Ganada","Cerrada - ganada",IF(H66="Perdida","Cerrada - perdida",IF(AND(M66&lt;&gt;"",M66&lt;TODAY()),"Acción vencida","En curso"))))</f>
        <v/>
      </c>
      <c r="P66" s="7" t="n"/>
    </row>
    <row r="67">
      <c r="A67" s="2" t="n"/>
      <c r="B67" s="3" t="n"/>
      <c r="C67" s="2" t="n"/>
      <c r="D67" s="2" t="n"/>
      <c r="E67" s="2" t="n"/>
      <c r="F67" s="2" t="n"/>
      <c r="G67" s="2" t="n"/>
      <c r="H67" s="2" t="n"/>
      <c r="I67" s="4">
        <f>IF(H67="","",IFERROR(VLOOKUP(H67,'Resumen'!$H$5:$I$11,2,FALSE),0))</f>
        <v/>
      </c>
      <c r="J67" s="5" t="n"/>
      <c r="K67" s="6">
        <f>IF(OR(J67="",I67=""),"",J67*I67)</f>
        <v/>
      </c>
      <c r="L67" s="7" t="n"/>
      <c r="M67" s="3" t="n"/>
      <c r="N67" s="8">
        <f>IF(B67="","",TODAY()-B67)</f>
        <v/>
      </c>
      <c r="O67" s="9">
        <f>IF(H67="","",IF(H67="Ganada","Cerrada - ganada",IF(H67="Perdida","Cerrada - perdida",IF(AND(M67&lt;&gt;"",M67&lt;TODAY()),"Acción vencida","En curso"))))</f>
        <v/>
      </c>
      <c r="P67" s="7" t="n"/>
    </row>
    <row r="68">
      <c r="A68" s="2" t="n"/>
      <c r="B68" s="3" t="n"/>
      <c r="C68" s="2" t="n"/>
      <c r="D68" s="2" t="n"/>
      <c r="E68" s="2" t="n"/>
      <c r="F68" s="2" t="n"/>
      <c r="G68" s="2" t="n"/>
      <c r="H68" s="2" t="n"/>
      <c r="I68" s="4">
        <f>IF(H68="","",IFERROR(VLOOKUP(H68,'Resumen'!$H$5:$I$11,2,FALSE),0))</f>
        <v/>
      </c>
      <c r="J68" s="5" t="n"/>
      <c r="K68" s="6">
        <f>IF(OR(J68="",I68=""),"",J68*I68)</f>
        <v/>
      </c>
      <c r="L68" s="7" t="n"/>
      <c r="M68" s="3" t="n"/>
      <c r="N68" s="8">
        <f>IF(B68="","",TODAY()-B68)</f>
        <v/>
      </c>
      <c r="O68" s="9">
        <f>IF(H68="","",IF(H68="Ganada","Cerrada - ganada",IF(H68="Perdida","Cerrada - perdida",IF(AND(M68&lt;&gt;"",M68&lt;TODAY()),"Acción vencida","En curso"))))</f>
        <v/>
      </c>
      <c r="P68" s="7" t="n"/>
    </row>
    <row r="69">
      <c r="A69" s="2" t="n"/>
      <c r="B69" s="3" t="n"/>
      <c r="C69" s="2" t="n"/>
      <c r="D69" s="2" t="n"/>
      <c r="E69" s="2" t="n"/>
      <c r="F69" s="2" t="n"/>
      <c r="G69" s="2" t="n"/>
      <c r="H69" s="2" t="n"/>
      <c r="I69" s="4">
        <f>IF(H69="","",IFERROR(VLOOKUP(H69,'Resumen'!$H$5:$I$11,2,FALSE),0))</f>
        <v/>
      </c>
      <c r="J69" s="5" t="n"/>
      <c r="K69" s="6">
        <f>IF(OR(J69="",I69=""),"",J69*I69)</f>
        <v/>
      </c>
      <c r="L69" s="7" t="n"/>
      <c r="M69" s="3" t="n"/>
      <c r="N69" s="8">
        <f>IF(B69="","",TODAY()-B69)</f>
        <v/>
      </c>
      <c r="O69" s="9">
        <f>IF(H69="","",IF(H69="Ganada","Cerrada - ganada",IF(H69="Perdida","Cerrada - perdida",IF(AND(M69&lt;&gt;"",M69&lt;TODAY()),"Acción vencida","En curso"))))</f>
        <v/>
      </c>
      <c r="P69" s="7" t="n"/>
    </row>
    <row r="70">
      <c r="A70" s="2" t="n"/>
      <c r="B70" s="3" t="n"/>
      <c r="C70" s="2" t="n"/>
      <c r="D70" s="2" t="n"/>
      <c r="E70" s="2" t="n"/>
      <c r="F70" s="2" t="n"/>
      <c r="G70" s="2" t="n"/>
      <c r="H70" s="2" t="n"/>
      <c r="I70" s="4">
        <f>IF(H70="","",IFERROR(VLOOKUP(H70,'Resumen'!$H$5:$I$11,2,FALSE),0))</f>
        <v/>
      </c>
      <c r="J70" s="5" t="n"/>
      <c r="K70" s="6">
        <f>IF(OR(J70="",I70=""),"",J70*I70)</f>
        <v/>
      </c>
      <c r="L70" s="7" t="n"/>
      <c r="M70" s="3" t="n"/>
      <c r="N70" s="8">
        <f>IF(B70="","",TODAY()-B70)</f>
        <v/>
      </c>
      <c r="O70" s="9">
        <f>IF(H70="","",IF(H70="Ganada","Cerrada - ganada",IF(H70="Perdida","Cerrada - perdida",IF(AND(M70&lt;&gt;"",M70&lt;TODAY()),"Acción vencida","En curso"))))</f>
        <v/>
      </c>
      <c r="P70" s="7" t="n"/>
    </row>
    <row r="71">
      <c r="A71" s="2" t="n"/>
      <c r="B71" s="3" t="n"/>
      <c r="C71" s="2" t="n"/>
      <c r="D71" s="2" t="n"/>
      <c r="E71" s="2" t="n"/>
      <c r="F71" s="2" t="n"/>
      <c r="G71" s="2" t="n"/>
      <c r="H71" s="2" t="n"/>
      <c r="I71" s="4">
        <f>IF(H71="","",IFERROR(VLOOKUP(H71,'Resumen'!$H$5:$I$11,2,FALSE),0))</f>
        <v/>
      </c>
      <c r="J71" s="5" t="n"/>
      <c r="K71" s="6">
        <f>IF(OR(J71="",I71=""),"",J71*I71)</f>
        <v/>
      </c>
      <c r="L71" s="7" t="n"/>
      <c r="M71" s="3" t="n"/>
      <c r="N71" s="8">
        <f>IF(B71="","",TODAY()-B71)</f>
        <v/>
      </c>
      <c r="O71" s="9">
        <f>IF(H71="","",IF(H71="Ganada","Cerrada - ganada",IF(H71="Perdida","Cerrada - perdida",IF(AND(M71&lt;&gt;"",M71&lt;TODAY()),"Acción vencida","En curso"))))</f>
        <v/>
      </c>
      <c r="P71" s="7" t="n"/>
    </row>
    <row r="72">
      <c r="A72" s="2" t="n"/>
      <c r="B72" s="3" t="n"/>
      <c r="C72" s="2" t="n"/>
      <c r="D72" s="2" t="n"/>
      <c r="E72" s="2" t="n"/>
      <c r="F72" s="2" t="n"/>
      <c r="G72" s="2" t="n"/>
      <c r="H72" s="2" t="n"/>
      <c r="I72" s="4">
        <f>IF(H72="","",IFERROR(VLOOKUP(H72,'Resumen'!$H$5:$I$11,2,FALSE),0))</f>
        <v/>
      </c>
      <c r="J72" s="5" t="n"/>
      <c r="K72" s="6">
        <f>IF(OR(J72="",I72=""),"",J72*I72)</f>
        <v/>
      </c>
      <c r="L72" s="7" t="n"/>
      <c r="M72" s="3" t="n"/>
      <c r="N72" s="8">
        <f>IF(B72="","",TODAY()-B72)</f>
        <v/>
      </c>
      <c r="O72" s="9">
        <f>IF(H72="","",IF(H72="Ganada","Cerrada - ganada",IF(H72="Perdida","Cerrada - perdida",IF(AND(M72&lt;&gt;"",M72&lt;TODAY()),"Acción vencida","En curso"))))</f>
        <v/>
      </c>
      <c r="P72" s="7" t="n"/>
    </row>
    <row r="73">
      <c r="A73" s="2" t="n"/>
      <c r="B73" s="3" t="n"/>
      <c r="C73" s="2" t="n"/>
      <c r="D73" s="2" t="n"/>
      <c r="E73" s="2" t="n"/>
      <c r="F73" s="2" t="n"/>
      <c r="G73" s="2" t="n"/>
      <c r="H73" s="2" t="n"/>
      <c r="I73" s="4">
        <f>IF(H73="","",IFERROR(VLOOKUP(H73,'Resumen'!$H$5:$I$11,2,FALSE),0))</f>
        <v/>
      </c>
      <c r="J73" s="5" t="n"/>
      <c r="K73" s="6">
        <f>IF(OR(J73="",I73=""),"",J73*I73)</f>
        <v/>
      </c>
      <c r="L73" s="7" t="n"/>
      <c r="M73" s="3" t="n"/>
      <c r="N73" s="8">
        <f>IF(B73="","",TODAY()-B73)</f>
        <v/>
      </c>
      <c r="O73" s="9">
        <f>IF(H73="","",IF(H73="Ganada","Cerrada - ganada",IF(H73="Perdida","Cerrada - perdida",IF(AND(M73&lt;&gt;"",M73&lt;TODAY()),"Acción vencida","En curso"))))</f>
        <v/>
      </c>
      <c r="P73" s="7" t="n"/>
    </row>
    <row r="74">
      <c r="A74" s="2" t="n"/>
      <c r="B74" s="3" t="n"/>
      <c r="C74" s="2" t="n"/>
      <c r="D74" s="2" t="n"/>
      <c r="E74" s="2" t="n"/>
      <c r="F74" s="2" t="n"/>
      <c r="G74" s="2" t="n"/>
      <c r="H74" s="2" t="n"/>
      <c r="I74" s="4">
        <f>IF(H74="","",IFERROR(VLOOKUP(H74,'Resumen'!$H$5:$I$11,2,FALSE),0))</f>
        <v/>
      </c>
      <c r="J74" s="5" t="n"/>
      <c r="K74" s="6">
        <f>IF(OR(J74="",I74=""),"",J74*I74)</f>
        <v/>
      </c>
      <c r="L74" s="7" t="n"/>
      <c r="M74" s="3" t="n"/>
      <c r="N74" s="8">
        <f>IF(B74="","",TODAY()-B74)</f>
        <v/>
      </c>
      <c r="O74" s="9">
        <f>IF(H74="","",IF(H74="Ganada","Cerrada - ganada",IF(H74="Perdida","Cerrada - perdida",IF(AND(M74&lt;&gt;"",M74&lt;TODAY()),"Acción vencida","En curso"))))</f>
        <v/>
      </c>
      <c r="P74" s="7" t="n"/>
    </row>
    <row r="75">
      <c r="A75" s="2" t="n"/>
      <c r="B75" s="3" t="n"/>
      <c r="C75" s="2" t="n"/>
      <c r="D75" s="2" t="n"/>
      <c r="E75" s="2" t="n"/>
      <c r="F75" s="2" t="n"/>
      <c r="G75" s="2" t="n"/>
      <c r="H75" s="2" t="n"/>
      <c r="I75" s="4">
        <f>IF(H75="","",IFERROR(VLOOKUP(H75,'Resumen'!$H$5:$I$11,2,FALSE),0))</f>
        <v/>
      </c>
      <c r="J75" s="5" t="n"/>
      <c r="K75" s="6">
        <f>IF(OR(J75="",I75=""),"",J75*I75)</f>
        <v/>
      </c>
      <c r="L75" s="7" t="n"/>
      <c r="M75" s="3" t="n"/>
      <c r="N75" s="8">
        <f>IF(B75="","",TODAY()-B75)</f>
        <v/>
      </c>
      <c r="O75" s="9">
        <f>IF(H75="","",IF(H75="Ganada","Cerrada - ganada",IF(H75="Perdida","Cerrada - perdida",IF(AND(M75&lt;&gt;"",M75&lt;TODAY()),"Acción vencida","En curso"))))</f>
        <v/>
      </c>
      <c r="P75" s="7" t="n"/>
    </row>
    <row r="76">
      <c r="A76" s="2" t="n"/>
      <c r="B76" s="3" t="n"/>
      <c r="C76" s="2" t="n"/>
      <c r="D76" s="2" t="n"/>
      <c r="E76" s="2" t="n"/>
      <c r="F76" s="2" t="n"/>
      <c r="G76" s="2" t="n"/>
      <c r="H76" s="2" t="n"/>
      <c r="I76" s="4">
        <f>IF(H76="","",IFERROR(VLOOKUP(H76,'Resumen'!$H$5:$I$11,2,FALSE),0))</f>
        <v/>
      </c>
      <c r="J76" s="5" t="n"/>
      <c r="K76" s="6">
        <f>IF(OR(J76="",I76=""),"",J76*I76)</f>
        <v/>
      </c>
      <c r="L76" s="7" t="n"/>
      <c r="M76" s="3" t="n"/>
      <c r="N76" s="8">
        <f>IF(B76="","",TODAY()-B76)</f>
        <v/>
      </c>
      <c r="O76" s="9">
        <f>IF(H76="","",IF(H76="Ganada","Cerrada - ganada",IF(H76="Perdida","Cerrada - perdida",IF(AND(M76&lt;&gt;"",M76&lt;TODAY()),"Acción vencida","En curso"))))</f>
        <v/>
      </c>
      <c r="P76" s="7" t="n"/>
    </row>
    <row r="77">
      <c r="A77" s="2" t="n"/>
      <c r="B77" s="3" t="n"/>
      <c r="C77" s="2" t="n"/>
      <c r="D77" s="2" t="n"/>
      <c r="E77" s="2" t="n"/>
      <c r="F77" s="2" t="n"/>
      <c r="G77" s="2" t="n"/>
      <c r="H77" s="2" t="n"/>
      <c r="I77" s="4">
        <f>IF(H77="","",IFERROR(VLOOKUP(H77,'Resumen'!$H$5:$I$11,2,FALSE),0))</f>
        <v/>
      </c>
      <c r="J77" s="5" t="n"/>
      <c r="K77" s="6">
        <f>IF(OR(J77="",I77=""),"",J77*I77)</f>
        <v/>
      </c>
      <c r="L77" s="7" t="n"/>
      <c r="M77" s="3" t="n"/>
      <c r="N77" s="8">
        <f>IF(B77="","",TODAY()-B77)</f>
        <v/>
      </c>
      <c r="O77" s="9">
        <f>IF(H77="","",IF(H77="Ganada","Cerrada - ganada",IF(H77="Perdida","Cerrada - perdida",IF(AND(M77&lt;&gt;"",M77&lt;TODAY()),"Acción vencida","En curso"))))</f>
        <v/>
      </c>
      <c r="P77" s="7" t="n"/>
    </row>
    <row r="78">
      <c r="A78" s="2" t="n"/>
      <c r="B78" s="3" t="n"/>
      <c r="C78" s="2" t="n"/>
      <c r="D78" s="2" t="n"/>
      <c r="E78" s="2" t="n"/>
      <c r="F78" s="2" t="n"/>
      <c r="G78" s="2" t="n"/>
      <c r="H78" s="2" t="n"/>
      <c r="I78" s="4">
        <f>IF(H78="","",IFERROR(VLOOKUP(H78,'Resumen'!$H$5:$I$11,2,FALSE),0))</f>
        <v/>
      </c>
      <c r="J78" s="5" t="n"/>
      <c r="K78" s="6">
        <f>IF(OR(J78="",I78=""),"",J78*I78)</f>
        <v/>
      </c>
      <c r="L78" s="7" t="n"/>
      <c r="M78" s="3" t="n"/>
      <c r="N78" s="8">
        <f>IF(B78="","",TODAY()-B78)</f>
        <v/>
      </c>
      <c r="O78" s="9">
        <f>IF(H78="","",IF(H78="Ganada","Cerrada - ganada",IF(H78="Perdida","Cerrada - perdida",IF(AND(M78&lt;&gt;"",M78&lt;TODAY()),"Acción vencida","En curso"))))</f>
        <v/>
      </c>
      <c r="P78" s="7" t="n"/>
    </row>
    <row r="79">
      <c r="A79" s="2" t="n"/>
      <c r="B79" s="3" t="n"/>
      <c r="C79" s="2" t="n"/>
      <c r="D79" s="2" t="n"/>
      <c r="E79" s="2" t="n"/>
      <c r="F79" s="2" t="n"/>
      <c r="G79" s="2" t="n"/>
      <c r="H79" s="2" t="n"/>
      <c r="I79" s="4">
        <f>IF(H79="","",IFERROR(VLOOKUP(H79,'Resumen'!$H$5:$I$11,2,FALSE),0))</f>
        <v/>
      </c>
      <c r="J79" s="5" t="n"/>
      <c r="K79" s="6">
        <f>IF(OR(J79="",I79=""),"",J79*I79)</f>
        <v/>
      </c>
      <c r="L79" s="7" t="n"/>
      <c r="M79" s="3" t="n"/>
      <c r="N79" s="8">
        <f>IF(B79="","",TODAY()-B79)</f>
        <v/>
      </c>
      <c r="O79" s="9">
        <f>IF(H79="","",IF(H79="Ganada","Cerrada - ganada",IF(H79="Perdida","Cerrada - perdida",IF(AND(M79&lt;&gt;"",M79&lt;TODAY()),"Acción vencida","En curso"))))</f>
        <v/>
      </c>
      <c r="P79" s="7" t="n"/>
    </row>
    <row r="80">
      <c r="A80" s="2" t="n"/>
      <c r="B80" s="3" t="n"/>
      <c r="C80" s="2" t="n"/>
      <c r="D80" s="2" t="n"/>
      <c r="E80" s="2" t="n"/>
      <c r="F80" s="2" t="n"/>
      <c r="G80" s="2" t="n"/>
      <c r="H80" s="2" t="n"/>
      <c r="I80" s="4">
        <f>IF(H80="","",IFERROR(VLOOKUP(H80,'Resumen'!$H$5:$I$11,2,FALSE),0))</f>
        <v/>
      </c>
      <c r="J80" s="5" t="n"/>
      <c r="K80" s="6">
        <f>IF(OR(J80="",I80=""),"",J80*I80)</f>
        <v/>
      </c>
      <c r="L80" s="7" t="n"/>
      <c r="M80" s="3" t="n"/>
      <c r="N80" s="8">
        <f>IF(B80="","",TODAY()-B80)</f>
        <v/>
      </c>
      <c r="O80" s="9">
        <f>IF(H80="","",IF(H80="Ganada","Cerrada - ganada",IF(H80="Perdida","Cerrada - perdida",IF(AND(M80&lt;&gt;"",M80&lt;TODAY()),"Acción vencida","En curso"))))</f>
        <v/>
      </c>
      <c r="P80" s="7" t="n"/>
    </row>
    <row r="81">
      <c r="A81" s="2" t="n"/>
      <c r="B81" s="3" t="n"/>
      <c r="C81" s="2" t="n"/>
      <c r="D81" s="2" t="n"/>
      <c r="E81" s="2" t="n"/>
      <c r="F81" s="2" t="n"/>
      <c r="G81" s="2" t="n"/>
      <c r="H81" s="2" t="n"/>
      <c r="I81" s="4">
        <f>IF(H81="","",IFERROR(VLOOKUP(H81,'Resumen'!$H$5:$I$11,2,FALSE),0))</f>
        <v/>
      </c>
      <c r="J81" s="5" t="n"/>
      <c r="K81" s="6">
        <f>IF(OR(J81="",I81=""),"",J81*I81)</f>
        <v/>
      </c>
      <c r="L81" s="7" t="n"/>
      <c r="M81" s="3" t="n"/>
      <c r="N81" s="8">
        <f>IF(B81="","",TODAY()-B81)</f>
        <v/>
      </c>
      <c r="O81" s="9">
        <f>IF(H81="","",IF(H81="Ganada","Cerrada - ganada",IF(H81="Perdida","Cerrada - perdida",IF(AND(M81&lt;&gt;"",M81&lt;TODAY()),"Acción vencida","En curso"))))</f>
        <v/>
      </c>
      <c r="P81" s="7" t="n"/>
    </row>
    <row r="82">
      <c r="A82" s="2" t="n"/>
      <c r="B82" s="3" t="n"/>
      <c r="C82" s="2" t="n"/>
      <c r="D82" s="2" t="n"/>
      <c r="E82" s="2" t="n"/>
      <c r="F82" s="2" t="n"/>
      <c r="G82" s="2" t="n"/>
      <c r="H82" s="2" t="n"/>
      <c r="I82" s="4">
        <f>IF(H82="","",IFERROR(VLOOKUP(H82,'Resumen'!$H$5:$I$11,2,FALSE),0))</f>
        <v/>
      </c>
      <c r="J82" s="5" t="n"/>
      <c r="K82" s="6">
        <f>IF(OR(J82="",I82=""),"",J82*I82)</f>
        <v/>
      </c>
      <c r="L82" s="7" t="n"/>
      <c r="M82" s="3" t="n"/>
      <c r="N82" s="8">
        <f>IF(B82="","",TODAY()-B82)</f>
        <v/>
      </c>
      <c r="O82" s="9">
        <f>IF(H82="","",IF(H82="Ganada","Cerrada - ganada",IF(H82="Perdida","Cerrada - perdida",IF(AND(M82&lt;&gt;"",M82&lt;TODAY()),"Acción vencida","En curso"))))</f>
        <v/>
      </c>
      <c r="P82" s="7" t="n"/>
    </row>
    <row r="83">
      <c r="A83" s="2" t="n"/>
      <c r="B83" s="3" t="n"/>
      <c r="C83" s="2" t="n"/>
      <c r="D83" s="2" t="n"/>
      <c r="E83" s="2" t="n"/>
      <c r="F83" s="2" t="n"/>
      <c r="G83" s="2" t="n"/>
      <c r="H83" s="2" t="n"/>
      <c r="I83" s="4">
        <f>IF(H83="","",IFERROR(VLOOKUP(H83,'Resumen'!$H$5:$I$11,2,FALSE),0))</f>
        <v/>
      </c>
      <c r="J83" s="5" t="n"/>
      <c r="K83" s="6">
        <f>IF(OR(J83="",I83=""),"",J83*I83)</f>
        <v/>
      </c>
      <c r="L83" s="7" t="n"/>
      <c r="M83" s="3" t="n"/>
      <c r="N83" s="8">
        <f>IF(B83="","",TODAY()-B83)</f>
        <v/>
      </c>
      <c r="O83" s="9">
        <f>IF(H83="","",IF(H83="Ganada","Cerrada - ganada",IF(H83="Perdida","Cerrada - perdida",IF(AND(M83&lt;&gt;"",M83&lt;TODAY()),"Acción vencida","En curso"))))</f>
        <v/>
      </c>
      <c r="P83" s="7" t="n"/>
    </row>
    <row r="84">
      <c r="A84" s="2" t="n"/>
      <c r="B84" s="3" t="n"/>
      <c r="C84" s="2" t="n"/>
      <c r="D84" s="2" t="n"/>
      <c r="E84" s="2" t="n"/>
      <c r="F84" s="2" t="n"/>
      <c r="G84" s="2" t="n"/>
      <c r="H84" s="2" t="n"/>
      <c r="I84" s="4">
        <f>IF(H84="","",IFERROR(VLOOKUP(H84,'Resumen'!$H$5:$I$11,2,FALSE),0))</f>
        <v/>
      </c>
      <c r="J84" s="5" t="n"/>
      <c r="K84" s="6">
        <f>IF(OR(J84="",I84=""),"",J84*I84)</f>
        <v/>
      </c>
      <c r="L84" s="7" t="n"/>
      <c r="M84" s="3" t="n"/>
      <c r="N84" s="8">
        <f>IF(B84="","",TODAY()-B84)</f>
        <v/>
      </c>
      <c r="O84" s="9">
        <f>IF(H84="","",IF(H84="Ganada","Cerrada - ganada",IF(H84="Perdida","Cerrada - perdida",IF(AND(M84&lt;&gt;"",M84&lt;TODAY()),"Acción vencida","En curso"))))</f>
        <v/>
      </c>
      <c r="P84" s="7" t="n"/>
    </row>
    <row r="85">
      <c r="A85" s="2" t="n"/>
      <c r="B85" s="3" t="n"/>
      <c r="C85" s="2" t="n"/>
      <c r="D85" s="2" t="n"/>
      <c r="E85" s="2" t="n"/>
      <c r="F85" s="2" t="n"/>
      <c r="G85" s="2" t="n"/>
      <c r="H85" s="2" t="n"/>
      <c r="I85" s="4">
        <f>IF(H85="","",IFERROR(VLOOKUP(H85,'Resumen'!$H$5:$I$11,2,FALSE),0))</f>
        <v/>
      </c>
      <c r="J85" s="5" t="n"/>
      <c r="K85" s="6">
        <f>IF(OR(J85="",I85=""),"",J85*I85)</f>
        <v/>
      </c>
      <c r="L85" s="7" t="n"/>
      <c r="M85" s="3" t="n"/>
      <c r="N85" s="8">
        <f>IF(B85="","",TODAY()-B85)</f>
        <v/>
      </c>
      <c r="O85" s="9">
        <f>IF(H85="","",IF(H85="Ganada","Cerrada - ganada",IF(H85="Perdida","Cerrada - perdida",IF(AND(M85&lt;&gt;"",M85&lt;TODAY()),"Acción vencida","En curso"))))</f>
        <v/>
      </c>
      <c r="P85" s="7" t="n"/>
    </row>
    <row r="86">
      <c r="A86" s="2" t="n"/>
      <c r="B86" s="3" t="n"/>
      <c r="C86" s="2" t="n"/>
      <c r="D86" s="2" t="n"/>
      <c r="E86" s="2" t="n"/>
      <c r="F86" s="2" t="n"/>
      <c r="G86" s="2" t="n"/>
      <c r="H86" s="2" t="n"/>
      <c r="I86" s="4">
        <f>IF(H86="","",IFERROR(VLOOKUP(H86,'Resumen'!$H$5:$I$11,2,FALSE),0))</f>
        <v/>
      </c>
      <c r="J86" s="5" t="n"/>
      <c r="K86" s="6">
        <f>IF(OR(J86="",I86=""),"",J86*I86)</f>
        <v/>
      </c>
      <c r="L86" s="7" t="n"/>
      <c r="M86" s="3" t="n"/>
      <c r="N86" s="8">
        <f>IF(B86="","",TODAY()-B86)</f>
        <v/>
      </c>
      <c r="O86" s="9">
        <f>IF(H86="","",IF(H86="Ganada","Cerrada - ganada",IF(H86="Perdida","Cerrada - perdida",IF(AND(M86&lt;&gt;"",M86&lt;TODAY()),"Acción vencida","En curso"))))</f>
        <v/>
      </c>
      <c r="P86" s="7" t="n"/>
    </row>
    <row r="87">
      <c r="A87" s="2" t="n"/>
      <c r="B87" s="3" t="n"/>
      <c r="C87" s="2" t="n"/>
      <c r="D87" s="2" t="n"/>
      <c r="E87" s="2" t="n"/>
      <c r="F87" s="2" t="n"/>
      <c r="G87" s="2" t="n"/>
      <c r="H87" s="2" t="n"/>
      <c r="I87" s="4">
        <f>IF(H87="","",IFERROR(VLOOKUP(H87,'Resumen'!$H$5:$I$11,2,FALSE),0))</f>
        <v/>
      </c>
      <c r="J87" s="5" t="n"/>
      <c r="K87" s="6">
        <f>IF(OR(J87="",I87=""),"",J87*I87)</f>
        <v/>
      </c>
      <c r="L87" s="7" t="n"/>
      <c r="M87" s="3" t="n"/>
      <c r="N87" s="8">
        <f>IF(B87="","",TODAY()-B87)</f>
        <v/>
      </c>
      <c r="O87" s="9">
        <f>IF(H87="","",IF(H87="Ganada","Cerrada - ganada",IF(H87="Perdida","Cerrada - perdida",IF(AND(M87&lt;&gt;"",M87&lt;TODAY()),"Acción vencida","En curso"))))</f>
        <v/>
      </c>
      <c r="P87" s="7" t="n"/>
    </row>
    <row r="88">
      <c r="A88" s="2" t="n"/>
      <c r="B88" s="3" t="n"/>
      <c r="C88" s="2" t="n"/>
      <c r="D88" s="2" t="n"/>
      <c r="E88" s="2" t="n"/>
      <c r="F88" s="2" t="n"/>
      <c r="G88" s="2" t="n"/>
      <c r="H88" s="2" t="n"/>
      <c r="I88" s="4">
        <f>IF(H88="","",IFERROR(VLOOKUP(H88,'Resumen'!$H$5:$I$11,2,FALSE),0))</f>
        <v/>
      </c>
      <c r="J88" s="5" t="n"/>
      <c r="K88" s="6">
        <f>IF(OR(J88="",I88=""),"",J88*I88)</f>
        <v/>
      </c>
      <c r="L88" s="7" t="n"/>
      <c r="M88" s="3" t="n"/>
      <c r="N88" s="8">
        <f>IF(B88="","",TODAY()-B88)</f>
        <v/>
      </c>
      <c r="O88" s="9">
        <f>IF(H88="","",IF(H88="Ganada","Cerrada - ganada",IF(H88="Perdida","Cerrada - perdida",IF(AND(M88&lt;&gt;"",M88&lt;TODAY()),"Acción vencida","En curso"))))</f>
        <v/>
      </c>
      <c r="P88" s="7" t="n"/>
    </row>
    <row r="89">
      <c r="A89" s="2" t="n"/>
      <c r="B89" s="3" t="n"/>
      <c r="C89" s="2" t="n"/>
      <c r="D89" s="2" t="n"/>
      <c r="E89" s="2" t="n"/>
      <c r="F89" s="2" t="n"/>
      <c r="G89" s="2" t="n"/>
      <c r="H89" s="2" t="n"/>
      <c r="I89" s="4">
        <f>IF(H89="","",IFERROR(VLOOKUP(H89,'Resumen'!$H$5:$I$11,2,FALSE),0))</f>
        <v/>
      </c>
      <c r="J89" s="5" t="n"/>
      <c r="K89" s="6">
        <f>IF(OR(J89="",I89=""),"",J89*I89)</f>
        <v/>
      </c>
      <c r="L89" s="7" t="n"/>
      <c r="M89" s="3" t="n"/>
      <c r="N89" s="8">
        <f>IF(B89="","",TODAY()-B89)</f>
        <v/>
      </c>
      <c r="O89" s="9">
        <f>IF(H89="","",IF(H89="Ganada","Cerrada - ganada",IF(H89="Perdida","Cerrada - perdida",IF(AND(M89&lt;&gt;"",M89&lt;TODAY()),"Acción vencida","En curso"))))</f>
        <v/>
      </c>
      <c r="P89" s="7" t="n"/>
    </row>
    <row r="90">
      <c r="A90" s="2" t="n"/>
      <c r="B90" s="3" t="n"/>
      <c r="C90" s="2" t="n"/>
      <c r="D90" s="2" t="n"/>
      <c r="E90" s="2" t="n"/>
      <c r="F90" s="2" t="n"/>
      <c r="G90" s="2" t="n"/>
      <c r="H90" s="2" t="n"/>
      <c r="I90" s="4">
        <f>IF(H90="","",IFERROR(VLOOKUP(H90,'Resumen'!$H$5:$I$11,2,FALSE),0))</f>
        <v/>
      </c>
      <c r="J90" s="5" t="n"/>
      <c r="K90" s="6">
        <f>IF(OR(J90="",I90=""),"",J90*I90)</f>
        <v/>
      </c>
      <c r="L90" s="7" t="n"/>
      <c r="M90" s="3" t="n"/>
      <c r="N90" s="8">
        <f>IF(B90="","",TODAY()-B90)</f>
        <v/>
      </c>
      <c r="O90" s="9">
        <f>IF(H90="","",IF(H90="Ganada","Cerrada - ganada",IF(H90="Perdida","Cerrada - perdida",IF(AND(M90&lt;&gt;"",M90&lt;TODAY()),"Acción vencida","En curso"))))</f>
        <v/>
      </c>
      <c r="P90" s="7" t="n"/>
    </row>
    <row r="91">
      <c r="A91" s="2" t="n"/>
      <c r="B91" s="3" t="n"/>
      <c r="C91" s="2" t="n"/>
      <c r="D91" s="2" t="n"/>
      <c r="E91" s="2" t="n"/>
      <c r="F91" s="2" t="n"/>
      <c r="G91" s="2" t="n"/>
      <c r="H91" s="2" t="n"/>
      <c r="I91" s="4">
        <f>IF(H91="","",IFERROR(VLOOKUP(H91,'Resumen'!$H$5:$I$11,2,FALSE),0))</f>
        <v/>
      </c>
      <c r="J91" s="5" t="n"/>
      <c r="K91" s="6">
        <f>IF(OR(J91="",I91=""),"",J91*I91)</f>
        <v/>
      </c>
      <c r="L91" s="7" t="n"/>
      <c r="M91" s="3" t="n"/>
      <c r="N91" s="8">
        <f>IF(B91="","",TODAY()-B91)</f>
        <v/>
      </c>
      <c r="O91" s="9">
        <f>IF(H91="","",IF(H91="Ganada","Cerrada - ganada",IF(H91="Perdida","Cerrada - perdida",IF(AND(M91&lt;&gt;"",M91&lt;TODAY()),"Acción vencida","En curso"))))</f>
        <v/>
      </c>
      <c r="P91" s="7" t="n"/>
    </row>
    <row r="92">
      <c r="A92" s="2" t="n"/>
      <c r="B92" s="3" t="n"/>
      <c r="C92" s="2" t="n"/>
      <c r="D92" s="2" t="n"/>
      <c r="E92" s="2" t="n"/>
      <c r="F92" s="2" t="n"/>
      <c r="G92" s="2" t="n"/>
      <c r="H92" s="2" t="n"/>
      <c r="I92" s="4">
        <f>IF(H92="","",IFERROR(VLOOKUP(H92,'Resumen'!$H$5:$I$11,2,FALSE),0))</f>
        <v/>
      </c>
      <c r="J92" s="5" t="n"/>
      <c r="K92" s="6">
        <f>IF(OR(J92="",I92=""),"",J92*I92)</f>
        <v/>
      </c>
      <c r="L92" s="7" t="n"/>
      <c r="M92" s="3" t="n"/>
      <c r="N92" s="8">
        <f>IF(B92="","",TODAY()-B92)</f>
        <v/>
      </c>
      <c r="O92" s="9">
        <f>IF(H92="","",IF(H92="Ganada","Cerrada - ganada",IF(H92="Perdida","Cerrada - perdida",IF(AND(M92&lt;&gt;"",M92&lt;TODAY()),"Acción vencida","En curso"))))</f>
        <v/>
      </c>
      <c r="P92" s="7" t="n"/>
    </row>
    <row r="93">
      <c r="A93" s="2" t="n"/>
      <c r="B93" s="3" t="n"/>
      <c r="C93" s="2" t="n"/>
      <c r="D93" s="2" t="n"/>
      <c r="E93" s="2" t="n"/>
      <c r="F93" s="2" t="n"/>
      <c r="G93" s="2" t="n"/>
      <c r="H93" s="2" t="n"/>
      <c r="I93" s="4">
        <f>IF(H93="","",IFERROR(VLOOKUP(H93,'Resumen'!$H$5:$I$11,2,FALSE),0))</f>
        <v/>
      </c>
      <c r="J93" s="5" t="n"/>
      <c r="K93" s="6">
        <f>IF(OR(J93="",I93=""),"",J93*I93)</f>
        <v/>
      </c>
      <c r="L93" s="7" t="n"/>
      <c r="M93" s="3" t="n"/>
      <c r="N93" s="8">
        <f>IF(B93="","",TODAY()-B93)</f>
        <v/>
      </c>
      <c r="O93" s="9">
        <f>IF(H93="","",IF(H93="Ganada","Cerrada - ganada",IF(H93="Perdida","Cerrada - perdida",IF(AND(M93&lt;&gt;"",M93&lt;TODAY()),"Acción vencida","En curso"))))</f>
        <v/>
      </c>
      <c r="P93" s="7" t="n"/>
    </row>
    <row r="94">
      <c r="A94" s="2" t="n"/>
      <c r="B94" s="3" t="n"/>
      <c r="C94" s="2" t="n"/>
      <c r="D94" s="2" t="n"/>
      <c r="E94" s="2" t="n"/>
      <c r="F94" s="2" t="n"/>
      <c r="G94" s="2" t="n"/>
      <c r="H94" s="2" t="n"/>
      <c r="I94" s="4">
        <f>IF(H94="","",IFERROR(VLOOKUP(H94,'Resumen'!$H$5:$I$11,2,FALSE),0))</f>
        <v/>
      </c>
      <c r="J94" s="5" t="n"/>
      <c r="K94" s="6">
        <f>IF(OR(J94="",I94=""),"",J94*I94)</f>
        <v/>
      </c>
      <c r="L94" s="7" t="n"/>
      <c r="M94" s="3" t="n"/>
      <c r="N94" s="8">
        <f>IF(B94="","",TODAY()-B94)</f>
        <v/>
      </c>
      <c r="O94" s="9">
        <f>IF(H94="","",IF(H94="Ganada","Cerrada - ganada",IF(H94="Perdida","Cerrada - perdida",IF(AND(M94&lt;&gt;"",M94&lt;TODAY()),"Acción vencida","En curso"))))</f>
        <v/>
      </c>
      <c r="P94" s="7" t="n"/>
    </row>
    <row r="95">
      <c r="A95" s="2" t="n"/>
      <c r="B95" s="3" t="n"/>
      <c r="C95" s="2" t="n"/>
      <c r="D95" s="2" t="n"/>
      <c r="E95" s="2" t="n"/>
      <c r="F95" s="2" t="n"/>
      <c r="G95" s="2" t="n"/>
      <c r="H95" s="2" t="n"/>
      <c r="I95" s="4">
        <f>IF(H95="","",IFERROR(VLOOKUP(H95,'Resumen'!$H$5:$I$11,2,FALSE),0))</f>
        <v/>
      </c>
      <c r="J95" s="5" t="n"/>
      <c r="K95" s="6">
        <f>IF(OR(J95="",I95=""),"",J95*I95)</f>
        <v/>
      </c>
      <c r="L95" s="7" t="n"/>
      <c r="M95" s="3" t="n"/>
      <c r="N95" s="8">
        <f>IF(B95="","",TODAY()-B95)</f>
        <v/>
      </c>
      <c r="O95" s="9">
        <f>IF(H95="","",IF(H95="Ganada","Cerrada - ganada",IF(H95="Perdida","Cerrada - perdida",IF(AND(M95&lt;&gt;"",M95&lt;TODAY()),"Acción vencida","En curso"))))</f>
        <v/>
      </c>
      <c r="P95" s="7" t="n"/>
    </row>
    <row r="96">
      <c r="A96" s="2" t="n"/>
      <c r="B96" s="3" t="n"/>
      <c r="C96" s="2" t="n"/>
      <c r="D96" s="2" t="n"/>
      <c r="E96" s="2" t="n"/>
      <c r="F96" s="2" t="n"/>
      <c r="G96" s="2" t="n"/>
      <c r="H96" s="2" t="n"/>
      <c r="I96" s="4">
        <f>IF(H96="","",IFERROR(VLOOKUP(H96,'Resumen'!$H$5:$I$11,2,FALSE),0))</f>
        <v/>
      </c>
      <c r="J96" s="5" t="n"/>
      <c r="K96" s="6">
        <f>IF(OR(J96="",I96=""),"",J96*I96)</f>
        <v/>
      </c>
      <c r="L96" s="7" t="n"/>
      <c r="M96" s="3" t="n"/>
      <c r="N96" s="8">
        <f>IF(B96="","",TODAY()-B96)</f>
        <v/>
      </c>
      <c r="O96" s="9">
        <f>IF(H96="","",IF(H96="Ganada","Cerrada - ganada",IF(H96="Perdida","Cerrada - perdida",IF(AND(M96&lt;&gt;"",M96&lt;TODAY()),"Acción vencida","En curso"))))</f>
        <v/>
      </c>
      <c r="P96" s="7" t="n"/>
    </row>
    <row r="97">
      <c r="A97" s="2" t="n"/>
      <c r="B97" s="3" t="n"/>
      <c r="C97" s="2" t="n"/>
      <c r="D97" s="2" t="n"/>
      <c r="E97" s="2" t="n"/>
      <c r="F97" s="2" t="n"/>
      <c r="G97" s="2" t="n"/>
      <c r="H97" s="2" t="n"/>
      <c r="I97" s="4">
        <f>IF(H97="","",IFERROR(VLOOKUP(H97,'Resumen'!$H$5:$I$11,2,FALSE),0))</f>
        <v/>
      </c>
      <c r="J97" s="5" t="n"/>
      <c r="K97" s="6">
        <f>IF(OR(J97="",I97=""),"",J97*I97)</f>
        <v/>
      </c>
      <c r="L97" s="7" t="n"/>
      <c r="M97" s="3" t="n"/>
      <c r="N97" s="8">
        <f>IF(B97="","",TODAY()-B97)</f>
        <v/>
      </c>
      <c r="O97" s="9">
        <f>IF(H97="","",IF(H97="Ganada","Cerrada - ganada",IF(H97="Perdida","Cerrada - perdida",IF(AND(M97&lt;&gt;"",M97&lt;TODAY()),"Acción vencida","En curso"))))</f>
        <v/>
      </c>
      <c r="P97" s="7" t="n"/>
    </row>
    <row r="98">
      <c r="A98" s="2" t="n"/>
      <c r="B98" s="3" t="n"/>
      <c r="C98" s="2" t="n"/>
      <c r="D98" s="2" t="n"/>
      <c r="E98" s="2" t="n"/>
      <c r="F98" s="2" t="n"/>
      <c r="G98" s="2" t="n"/>
      <c r="H98" s="2" t="n"/>
      <c r="I98" s="4">
        <f>IF(H98="","",IFERROR(VLOOKUP(H98,'Resumen'!$H$5:$I$11,2,FALSE),0))</f>
        <v/>
      </c>
      <c r="J98" s="5" t="n"/>
      <c r="K98" s="6">
        <f>IF(OR(J98="",I98=""),"",J98*I98)</f>
        <v/>
      </c>
      <c r="L98" s="7" t="n"/>
      <c r="M98" s="3" t="n"/>
      <c r="N98" s="8">
        <f>IF(B98="","",TODAY()-B98)</f>
        <v/>
      </c>
      <c r="O98" s="9">
        <f>IF(H98="","",IF(H98="Ganada","Cerrada - ganada",IF(H98="Perdida","Cerrada - perdida",IF(AND(M98&lt;&gt;"",M98&lt;TODAY()),"Acción vencida","En curso"))))</f>
        <v/>
      </c>
      <c r="P98" s="7" t="n"/>
    </row>
    <row r="99">
      <c r="A99" s="2" t="n"/>
      <c r="B99" s="3" t="n"/>
      <c r="C99" s="2" t="n"/>
      <c r="D99" s="2" t="n"/>
      <c r="E99" s="2" t="n"/>
      <c r="F99" s="2" t="n"/>
      <c r="G99" s="2" t="n"/>
      <c r="H99" s="2" t="n"/>
      <c r="I99" s="4">
        <f>IF(H99="","",IFERROR(VLOOKUP(H99,'Resumen'!$H$5:$I$11,2,FALSE),0))</f>
        <v/>
      </c>
      <c r="J99" s="5" t="n"/>
      <c r="K99" s="6">
        <f>IF(OR(J99="",I99=""),"",J99*I99)</f>
        <v/>
      </c>
      <c r="L99" s="7" t="n"/>
      <c r="M99" s="3" t="n"/>
      <c r="N99" s="8">
        <f>IF(B99="","",TODAY()-B99)</f>
        <v/>
      </c>
      <c r="O99" s="9">
        <f>IF(H99="","",IF(H99="Ganada","Cerrada - ganada",IF(H99="Perdida","Cerrada - perdida",IF(AND(M99&lt;&gt;"",M99&lt;TODAY()),"Acción vencida","En curso"))))</f>
        <v/>
      </c>
      <c r="P99" s="7" t="n"/>
    </row>
    <row r="100">
      <c r="A100" s="2" t="n"/>
      <c r="B100" s="3" t="n"/>
      <c r="C100" s="2" t="n"/>
      <c r="D100" s="2" t="n"/>
      <c r="E100" s="2" t="n"/>
      <c r="F100" s="2" t="n"/>
      <c r="G100" s="2" t="n"/>
      <c r="H100" s="2" t="n"/>
      <c r="I100" s="4">
        <f>IF(H100="","",IFERROR(VLOOKUP(H100,'Resumen'!$H$5:$I$11,2,FALSE),0))</f>
        <v/>
      </c>
      <c r="J100" s="5" t="n"/>
      <c r="K100" s="6">
        <f>IF(OR(J100="",I100=""),"",J100*I100)</f>
        <v/>
      </c>
      <c r="L100" s="7" t="n"/>
      <c r="M100" s="3" t="n"/>
      <c r="N100" s="8">
        <f>IF(B100="","",TODAY()-B100)</f>
        <v/>
      </c>
      <c r="O100" s="9">
        <f>IF(H100="","",IF(H100="Ganada","Cerrada - ganada",IF(H100="Perdida","Cerrada - perdida",IF(AND(M100&lt;&gt;"",M100&lt;TODAY()),"Acción vencida","En curso"))))</f>
        <v/>
      </c>
      <c r="P100" s="7" t="n"/>
    </row>
    <row r="101">
      <c r="A101" s="2" t="n"/>
      <c r="B101" s="3" t="n"/>
      <c r="C101" s="2" t="n"/>
      <c r="D101" s="2" t="n"/>
      <c r="E101" s="2" t="n"/>
      <c r="F101" s="2" t="n"/>
      <c r="G101" s="2" t="n"/>
      <c r="H101" s="2" t="n"/>
      <c r="I101" s="4">
        <f>IF(H101="","",IFERROR(VLOOKUP(H101,'Resumen'!$H$5:$I$11,2,FALSE),0))</f>
        <v/>
      </c>
      <c r="J101" s="5" t="n"/>
      <c r="K101" s="6">
        <f>IF(OR(J101="",I101=""),"",J101*I101)</f>
        <v/>
      </c>
      <c r="L101" s="7" t="n"/>
      <c r="M101" s="3" t="n"/>
      <c r="N101" s="8">
        <f>IF(B101="","",TODAY()-B101)</f>
        <v/>
      </c>
      <c r="O101" s="9">
        <f>IF(H101="","",IF(H101="Ganada","Cerrada - ganada",IF(H101="Perdida","Cerrada - perdida",IF(AND(M101&lt;&gt;"",M101&lt;TODAY()),"Acción vencida","En curso"))))</f>
        <v/>
      </c>
      <c r="P101" s="7" t="n"/>
    </row>
  </sheetData>
  <autoFilter ref="A1:P101"/>
  <conditionalFormatting sqref="A2:P101">
    <cfRule type="expression" priority="1" dxfId="0">
      <formula>$H2="Ganada"</formula>
    </cfRule>
    <cfRule type="expression" priority="2" dxfId="1">
      <formula>$H2="Perdida"</formula>
    </cfRule>
    <cfRule type="expression" priority="3" dxfId="1">
      <formula>$O2="Acción vencida"</formula>
    </cfRule>
  </conditionalFormatting>
  <dataValidations count="1">
    <dataValidation sqref="H2:H101" showErrorMessage="1" showInputMessage="1" allowBlank="1" type="list">
      <formula1>"Nuevo lead,Contactado,Reunión,Propuesta enviada,Negociación,Ganada,Perdida"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21" customWidth="1" min="3" max="3"/>
    <col width="18" customWidth="1" min="4" max="4"/>
    <col width="20" customWidth="1" min="5" max="5"/>
    <col width="24" customWidth="1" min="6" max="6"/>
    <col width="4" customWidth="1" min="7" max="7"/>
    <col width="23" customWidth="1" min="8" max="8"/>
    <col width="15" customWidth="1" min="9" max="9"/>
    <col width="18" customWidth="1" min="10" max="10"/>
    <col width="21" customWidth="1" min="11" max="11"/>
    <col width="22" customWidth="1" min="12" max="12"/>
    <col width="15" customWidth="1" min="13" max="13"/>
    <col width="3" customWidth="1" min="14" max="14"/>
    <col width="17" customWidth="1" min="15" max="15"/>
  </cols>
  <sheetData>
    <row r="1" ht="30" customHeight="1">
      <c r="A1" s="10" t="inlineStr">
        <is>
          <t>Resumen ejecutivo del embudo de ventas</t>
        </is>
      </c>
      <c r="B1" s="29" t="n"/>
      <c r="C1" s="29" t="n"/>
      <c r="D1" s="29" t="n"/>
      <c r="E1" s="29" t="n"/>
      <c r="F1" s="30" t="n"/>
    </row>
    <row r="2"/>
    <row r="3">
      <c r="A3" s="11" t="inlineStr">
        <is>
          <t>Indicadores clave</t>
        </is>
      </c>
      <c r="H3" s="11" t="inlineStr">
        <is>
          <t>Análisis por etapa</t>
        </is>
      </c>
    </row>
    <row r="4" ht="34" customHeight="1">
      <c r="A4" s="12" t="inlineStr">
        <is>
          <t>Total oportunidades</t>
        </is>
      </c>
      <c r="B4" s="12" t="inlineStr">
        <is>
          <t>Importe total del embudo</t>
        </is>
      </c>
      <c r="C4" s="12" t="inlineStr">
        <is>
          <t>Valor ponderado</t>
        </is>
      </c>
      <c r="D4" s="12" t="inlineStr">
        <is>
          <t>Oportunidades ganadas</t>
        </is>
      </c>
      <c r="E4" s="12" t="inlineStr">
        <is>
          <t>Tasa de conversión a ganada</t>
        </is>
      </c>
      <c r="F4" s="12" t="inlineStr">
        <is>
          <t>Importe medio por oportunidad</t>
        </is>
      </c>
      <c r="H4" s="1" t="inlineStr">
        <is>
          <t>Etapa</t>
        </is>
      </c>
      <c r="I4" s="1" t="inlineStr">
        <is>
          <t>Probabilidad</t>
        </is>
      </c>
      <c r="J4" s="1" t="inlineStr">
        <is>
          <t>Nº oportunidades</t>
        </is>
      </c>
      <c r="K4" s="1" t="inlineStr">
        <is>
          <t>Importe total (€)</t>
        </is>
      </c>
      <c r="L4" s="1" t="inlineStr">
        <is>
          <t>Valor ponderado (€)</t>
        </is>
      </c>
      <c r="M4" s="1" t="inlineStr">
        <is>
          <t>% del total</t>
        </is>
      </c>
    </row>
    <row r="5" ht="28" customHeight="1">
      <c r="A5" s="13">
        <f>COUNTA('Embudo de ventas'!$A$2:$A$101)</f>
        <v/>
      </c>
      <c r="B5" s="14">
        <f>SUM('Embudo de ventas'!$J$2:$J$101)</f>
        <v/>
      </c>
      <c r="C5" s="14">
        <f>SUM('Embudo de ventas'!$K$2:$K$101)</f>
        <v/>
      </c>
      <c r="D5" s="13">
        <f>COUNTIF('Embudo de ventas'!$H$2:$H$101,"Ganada")</f>
        <v/>
      </c>
      <c r="E5" s="15">
        <f>IFERROR(COUNTIF('Embudo de ventas'!$H$2:$H$101,"Ganada")/COUNTA('Embudo de ventas'!$A$2:$A$101),0)</f>
        <v/>
      </c>
      <c r="F5" s="14">
        <f>IFERROR(AVERAGE('Embudo de ventas'!$J$2:$J$101),0)</f>
        <v/>
      </c>
      <c r="H5" s="16" t="inlineStr">
        <is>
          <t>Nuevo lead</t>
        </is>
      </c>
      <c r="I5" s="17" t="n">
        <v>0.1</v>
      </c>
      <c r="J5" s="18">
        <f>COUNTIF('Embudo de ventas'!$H$2:$H$101,$H5)</f>
        <v/>
      </c>
      <c r="K5" s="19">
        <f>SUMIF('Embudo de ventas'!$H$2:$H$101,$H5,'Embudo de ventas'!$J$2:$J$101)</f>
        <v/>
      </c>
      <c r="L5" s="19">
        <f>SUMIF('Embudo de ventas'!$H$2:$H$101,$H5,'Embudo de ventas'!$K$2:$K$101)</f>
        <v/>
      </c>
      <c r="M5" s="20">
        <f>IFERROR(K5/SUM($K$5:$K$11),0)</f>
        <v/>
      </c>
    </row>
    <row r="6">
      <c r="H6" s="21" t="inlineStr">
        <is>
          <t>Contactado</t>
        </is>
      </c>
      <c r="I6" s="17" t="n">
        <v>0.2</v>
      </c>
      <c r="J6" s="22">
        <f>COUNTIF('Embudo de ventas'!$H$2:$H$101,$H6)</f>
        <v/>
      </c>
      <c r="K6" s="23">
        <f>SUMIF('Embudo de ventas'!$H$2:$H$101,$H6,'Embudo de ventas'!$J$2:$J$101)</f>
        <v/>
      </c>
      <c r="L6" s="23">
        <f>SUMIF('Embudo de ventas'!$H$2:$H$101,$H6,'Embudo de ventas'!$K$2:$K$101)</f>
        <v/>
      </c>
      <c r="M6" s="24">
        <f>IFERROR(K6/SUM($K$5:$K$11),0)</f>
        <v/>
      </c>
    </row>
    <row r="7">
      <c r="H7" s="16" t="inlineStr">
        <is>
          <t>Reunión</t>
        </is>
      </c>
      <c r="I7" s="17" t="n">
        <v>0.4</v>
      </c>
      <c r="J7" s="18">
        <f>COUNTIF('Embudo de ventas'!$H$2:$H$101,$H7)</f>
        <v/>
      </c>
      <c r="K7" s="19">
        <f>SUMIF('Embudo de ventas'!$H$2:$H$101,$H7,'Embudo de ventas'!$J$2:$J$101)</f>
        <v/>
      </c>
      <c r="L7" s="19">
        <f>SUMIF('Embudo de ventas'!$H$2:$H$101,$H7,'Embudo de ventas'!$K$2:$K$101)</f>
        <v/>
      </c>
      <c r="M7" s="20">
        <f>IFERROR(K7/SUM($K$5:$K$11),0)</f>
        <v/>
      </c>
    </row>
    <row r="8">
      <c r="H8" s="21" t="inlineStr">
        <is>
          <t>Propuesta enviada</t>
        </is>
      </c>
      <c r="I8" s="17" t="n">
        <v>0.6</v>
      </c>
      <c r="J8" s="22">
        <f>COUNTIF('Embudo de ventas'!$H$2:$H$101,$H8)</f>
        <v/>
      </c>
      <c r="K8" s="23">
        <f>SUMIF('Embudo de ventas'!$H$2:$H$101,$H8,'Embudo de ventas'!$J$2:$J$101)</f>
        <v/>
      </c>
      <c r="L8" s="23">
        <f>SUMIF('Embudo de ventas'!$H$2:$H$101,$H8,'Embudo de ventas'!$K$2:$K$101)</f>
        <v/>
      </c>
      <c r="M8" s="24">
        <f>IFERROR(K8/SUM($K$5:$K$11),0)</f>
        <v/>
      </c>
    </row>
    <row r="9">
      <c r="H9" s="16" t="inlineStr">
        <is>
          <t>Negociación</t>
        </is>
      </c>
      <c r="I9" s="17" t="n">
        <v>0.8</v>
      </c>
      <c r="J9" s="18">
        <f>COUNTIF('Embudo de ventas'!$H$2:$H$101,$H9)</f>
        <v/>
      </c>
      <c r="K9" s="19">
        <f>SUMIF('Embudo de ventas'!$H$2:$H$101,$H9,'Embudo de ventas'!$J$2:$J$101)</f>
        <v/>
      </c>
      <c r="L9" s="19">
        <f>SUMIF('Embudo de ventas'!$H$2:$H$101,$H9,'Embudo de ventas'!$K$2:$K$101)</f>
        <v/>
      </c>
      <c r="M9" s="20">
        <f>IFERROR(K9/SUM($K$5:$K$11),0)</f>
        <v/>
      </c>
    </row>
    <row r="10">
      <c r="H10" s="21" t="inlineStr">
        <is>
          <t>Ganada</t>
        </is>
      </c>
      <c r="I10" s="17" t="n">
        <v>1</v>
      </c>
      <c r="J10" s="22">
        <f>COUNTIF('Embudo de ventas'!$H$2:$H$101,$H10)</f>
        <v/>
      </c>
      <c r="K10" s="23">
        <f>SUMIF('Embudo de ventas'!$H$2:$H$101,$H10,'Embudo de ventas'!$J$2:$J$101)</f>
        <v/>
      </c>
      <c r="L10" s="23">
        <f>SUMIF('Embudo de ventas'!$H$2:$H$101,$H10,'Embudo de ventas'!$K$2:$K$101)</f>
        <v/>
      </c>
      <c r="M10" s="24">
        <f>IFERROR(K10/SUM($K$5:$K$11),0)</f>
        <v/>
      </c>
    </row>
    <row r="11">
      <c r="H11" s="16" t="inlineStr">
        <is>
          <t>Perdida</t>
        </is>
      </c>
      <c r="I11" s="17" t="n">
        <v>0</v>
      </c>
      <c r="J11" s="18">
        <f>COUNTIF('Embudo de ventas'!$H$2:$H$101,$H11)</f>
        <v/>
      </c>
      <c r="K11" s="19">
        <f>SUMIF('Embudo de ventas'!$H$2:$H$101,$H11,'Embudo de ventas'!$J$2:$J$101)</f>
        <v/>
      </c>
      <c r="L11" s="19">
        <f>SUMIF('Embudo de ventas'!$H$2:$H$101,$H11,'Embudo de ventas'!$K$2:$K$101)</f>
        <v/>
      </c>
      <c r="M11" s="20">
        <f>IFERROR(K11/SUM($K$5:$K$11),0)</f>
        <v/>
      </c>
    </row>
  </sheetData>
  <mergeCells count="1">
    <mergeCell ref="A1:F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1" customWidth="1" min="1" max="1"/>
    <col width="105" customWidth="1" min="2" max="2"/>
  </cols>
  <sheetData>
    <row r="1" ht="30" customHeight="1">
      <c r="A1" s="10" t="inlineStr">
        <is>
          <t>Guía de uso — Embudo de ventas por etapas</t>
        </is>
      </c>
      <c r="B1" s="30" t="n"/>
    </row>
    <row r="2"/>
    <row r="3" ht="42" customHeight="1">
      <c r="A3" s="1" t="inlineStr">
        <is>
          <t>Hoja</t>
        </is>
      </c>
      <c r="B3" s="1" t="inlineStr">
        <is>
          <t>Uso recomendado</t>
        </is>
      </c>
    </row>
    <row r="4" ht="42" customHeight="1">
      <c r="A4" s="25" t="inlineStr">
        <is>
          <t>Embudo de ventas</t>
        </is>
      </c>
      <c r="B4" s="26" t="inlineStr">
        <is>
          <t>Registre una oportunidad por fila. Las celdas amarillas son editables. Puede utilizar las filas preparadas hasta la fila 101 para añadir nuevas oportunidades.</t>
        </is>
      </c>
    </row>
    <row r="5" ht="42" customHeight="1">
      <c r="A5" s="27" t="inlineStr">
        <is>
          <t>Añadir una oportunidad</t>
        </is>
      </c>
      <c r="B5" s="28" t="inlineStr">
        <is>
          <t>Complete el ID, fecha de alta, comercial, empresa o cliente, contacto profesional, ciudad, sector, etapa, importe estimado, próxima acción, fecha de próxima acción y observaciones.</t>
        </is>
      </c>
    </row>
    <row r="6" ht="42" customHeight="1">
      <c r="A6" s="25" t="inlineStr">
        <is>
          <t>Etapa: Nuevo lead</t>
        </is>
      </c>
      <c r="B6" s="26" t="inlineStr">
        <is>
          <t>Contacto identificado que todavía no ha recibido una interacción comercial relevante.</t>
        </is>
      </c>
    </row>
    <row r="7" ht="42" customHeight="1">
      <c r="A7" s="27" t="inlineStr">
        <is>
          <t>Etapa: Contactado</t>
        </is>
      </c>
      <c r="B7" s="28" t="inlineStr">
        <is>
          <t>Se ha realizado el primer contacto y existe una oportunidad potencial de avanzar.</t>
        </is>
      </c>
    </row>
    <row r="8" ht="42" customHeight="1">
      <c r="A8" s="25" t="inlineStr">
        <is>
          <t>Etapa: Reunión</t>
        </is>
      </c>
      <c r="B8" s="26" t="inlineStr">
        <is>
          <t>Se ha celebrado o está confirmada una reunión de descubrimiento de necesidades.</t>
        </is>
      </c>
    </row>
    <row r="9" ht="42" customHeight="1">
      <c r="A9" s="27" t="inlineStr">
        <is>
          <t>Etapa: Propuesta enviada</t>
        </is>
      </c>
      <c r="B9" s="28" t="inlineStr">
        <is>
          <t>El cliente ha recibido una propuesta comercial, económica o técnica.</t>
        </is>
      </c>
    </row>
    <row r="10" ht="42" customHeight="1">
      <c r="A10" s="25" t="inlineStr">
        <is>
          <t>Etapa: Negociación</t>
        </is>
      </c>
      <c r="B10" s="26" t="inlineStr">
        <is>
          <t>Se están revisando condiciones, alcance, precio, plazos o aspectos contractuales.</t>
        </is>
      </c>
    </row>
    <row r="11" ht="42" customHeight="1">
      <c r="A11" s="27" t="inlineStr">
        <is>
          <t>Etapa: Ganada</t>
        </is>
      </c>
      <c r="B11" s="28" t="inlineStr">
        <is>
          <t>La oportunidad se ha confirmado. El estado se mostrará automáticamente como Cerrada - ganada.</t>
        </is>
      </c>
    </row>
    <row r="12" ht="42" customHeight="1">
      <c r="A12" s="25" t="inlineStr">
        <is>
          <t>Etapa: Perdida</t>
        </is>
      </c>
      <c r="B12" s="26" t="inlineStr">
        <is>
          <t>La oportunidad no continuará. El estado se mostrará automáticamente como Cerrada - perdida.</t>
        </is>
      </c>
    </row>
    <row r="13" ht="42" customHeight="1">
      <c r="A13" s="27" t="inlineStr">
        <is>
          <t>Probabilidad</t>
        </is>
      </c>
      <c r="B13" s="28" t="inlineStr">
        <is>
          <t>Se calcula automáticamente según la etapa elegida. Puede ajustar los porcentajes de la tabla de análisis por etapa en la hoja Resumen si su proceso comercial requiere otros valores.</t>
        </is>
      </c>
    </row>
    <row r="14" ht="42" customHeight="1">
      <c r="A14" s="25" t="inlineStr">
        <is>
          <t>Valor ponderado</t>
        </is>
      </c>
      <c r="B14" s="26" t="inlineStr">
        <is>
          <t>Es el importe estimado multiplicado por la probabilidad de cierre. Ayuda a estimar el valor más realista del embudo comercial.</t>
        </is>
      </c>
    </row>
    <row r="15" ht="42" customHeight="1">
      <c r="A15" s="27" t="inlineStr">
        <is>
          <t>Próxima acción y estado</t>
        </is>
      </c>
      <c r="B15" s="28" t="inlineStr">
        <is>
          <t>Actualice siempre la próxima acción y su fecha. El estado se calcula automáticamente y marcará Acción vencida cuando una oportunidad abierta tenga una fecha anterior a hoy.</t>
        </is>
      </c>
    </row>
    <row r="16" ht="42" customHeight="1">
      <c r="A16" s="25" t="inlineStr">
        <is>
          <t>Revisión semanal</t>
        </is>
      </c>
      <c r="B16" s="26" t="inlineStr">
        <is>
          <t>Revise semanalmente las oportunidades con Acción vencida, actualice las etapas y priorice las operaciones de mayor valor ponderado.</t>
        </is>
      </c>
    </row>
    <row r="17" ht="42" customHeight="1">
      <c r="A17" s="27" t="inlineStr">
        <is>
          <t>Resumen</t>
        </is>
      </c>
      <c r="B17" s="28" t="inlineStr">
        <is>
          <t>Consulte los indicadores clave, el análisis por etapa y los gráficos para evaluar importes, conversiones y distribución de oportunidades.</t>
        </is>
      </c>
    </row>
    <row r="18" ht="42" customHeight="1">
      <c r="A18" s="25" t="inlineStr">
        <is>
          <t>Protección de datos</t>
        </is>
      </c>
      <c r="B18" s="26" t="inlineStr">
        <is>
          <t>Conforme al RGPD, la LOPDGDD y las recomendaciones de la AEPD, incluya únicamente datos profesionales necesarios para la gestión comercial y evite incorporar información personal no pertinente.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2026-09-06T23:27:53Z</dcterms:created>
  <dcterms:modified xmlns:dcterms="http://purl.org/dc/terms/" xmlns:xsi="http://www.w3.org/2001/XMLSchema-instance" xsi:type="dcterms:W3CDTF">2026-09-06T23:27:53Z</dcterms:modified>
</cp:coreProperties>
</file>