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estro" sheetId="1" state="visible" r:id="rId1"/>
    <sheet xmlns:r="http://schemas.openxmlformats.org/officeDocument/2006/relationships" name="Conteo_Ciclico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>
    <definedName name="_xlnm._FilterDatabase" localSheetId="1" hidden="1">'Conteo_Ciclico'!$A$2:$T$12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&quot; €&quot;"/>
    <numFmt numFmtId="165" formatCode="0,00%"/>
    <numFmt numFmtId="166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FFFFFF"/>
      <sz val="10"/>
    </font>
    <font>
      <b val="1"/>
      <color rgb="001E293B"/>
      <sz val="14"/>
    </font>
    <font>
      <b val="1"/>
      <color rgb="001E293B"/>
      <sz val="12"/>
    </font>
    <font>
      <color rgb="001E293B"/>
      <sz val="11"/>
    </font>
    <font>
      <i val="1"/>
      <color rgb="00475569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1F5F9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164" fontId="0" fillId="4" borderId="1" pivotButton="0" quotePrefix="0" xfId="0"/>
    <xf numFmtId="3" fontId="0" fillId="4" borderId="1" pivotButton="0" quotePrefix="0" xfId="0"/>
    <xf numFmtId="165" fontId="0" fillId="4" borderId="1" pivotButton="0" quotePrefix="0" xfId="0"/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165" fontId="0" fillId="0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5" borderId="1" pivotButton="0" quotePrefix="0" xfId="0"/>
    <xf numFmtId="166" fontId="0" fillId="5" borderId="1" pivotButton="0" quotePrefix="0" xfId="0"/>
    <xf numFmtId="3" fontId="0" fillId="5" borderId="1" pivotButton="0" quotePrefix="0" xfId="0"/>
    <xf numFmtId="0" fontId="0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0" fillId="0" borderId="4" pivotButton="0" quotePrefix="0" xfId="0"/>
    <xf numFmtId="3" fontId="4" fillId="6" borderId="1" applyAlignment="1" pivotButton="0" quotePrefix="0" xfId="0">
      <alignment horizontal="center" vertical="center"/>
    </xf>
    <xf numFmtId="0" fontId="0" fillId="6" borderId="1" pivotButton="0" quotePrefix="0" xfId="0"/>
    <xf numFmtId="165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D97706"/>
      </font>
      <fill>
        <patternFill patternType="solid">
          <fgColor rgb="00FEF3C7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Impacto económico por producto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'Resumen'!B17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'Resumen'!$A$18:$A$27</f>
            </numRef>
          </cat>
          <val>
            <numRef>
              <f>'Resumen'!$B$18:$B$27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Producto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Impacto (€)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estados</a:t>
            </a:r>
          </a:p>
        </rich>
      </tx>
    </title>
    <plotArea>
      <pieChart>
        <varyColors val="1"/>
        <ser>
          <idx val="0"/>
          <order val="0"/>
          <tx>
            <strRef>
              <f>'Resumen'!B10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'Resumen'!$A$11:$A$13</f>
            </numRef>
          </cat>
          <val>
            <numRef>
              <f>'Resumen'!$B$11:$B$13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16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10" customWidth="1" min="4" max="4"/>
    <col width="16" customWidth="1" min="5" max="5"/>
    <col width="14" customWidth="1" min="6" max="6"/>
    <col width="14" customWidth="1" min="7" max="7"/>
  </cols>
  <sheetData>
    <row r="1" ht="26" customHeight="1">
      <c r="A1" s="1" t="inlineStr">
        <is>
          <t>MAESTRO DE PRODUCTOS — ALMACÉN</t>
        </is>
      </c>
    </row>
    <row r="2">
      <c r="A2" s="2" t="inlineStr">
        <is>
          <t>Código SKU</t>
        </is>
      </c>
      <c r="B2" s="2" t="inlineStr">
        <is>
          <t>Producto</t>
        </is>
      </c>
      <c r="C2" s="2" t="inlineStr">
        <is>
          <t>Categoría</t>
        </is>
      </c>
      <c r="D2" s="2" t="inlineStr">
        <is>
          <t>Unidad</t>
        </is>
      </c>
      <c r="E2" s="2" t="inlineStr">
        <is>
          <t>Coste unitario (€)</t>
        </is>
      </c>
      <c r="F2" s="2" t="inlineStr">
        <is>
          <t>Stock sistema</t>
        </is>
      </c>
      <c r="G2" s="2" t="inlineStr">
        <is>
          <t>Tolerancia (%)</t>
        </is>
      </c>
    </row>
    <row r="3">
      <c r="A3" s="3" t="inlineStr">
        <is>
          <t>SKU-1001</t>
        </is>
      </c>
      <c r="B3" s="3" t="inlineStr">
        <is>
          <t>Caja de cartón 40x30x30</t>
        </is>
      </c>
      <c r="C3" s="3" t="inlineStr">
        <is>
          <t>Embalaje</t>
        </is>
      </c>
      <c r="D3" s="3" t="inlineStr">
        <is>
          <t>ud</t>
        </is>
      </c>
      <c r="E3" s="4" t="n">
        <v>1.5</v>
      </c>
      <c r="F3" s="5" t="n">
        <v>1250</v>
      </c>
      <c r="G3" s="6" t="n">
        <v>0.05</v>
      </c>
    </row>
    <row r="4">
      <c r="A4" s="7" t="inlineStr">
        <is>
          <t>SKU-1002</t>
        </is>
      </c>
      <c r="B4" s="7" t="inlineStr">
        <is>
          <t>Film estirable transparente</t>
        </is>
      </c>
      <c r="C4" s="7" t="inlineStr">
        <is>
          <t>Embalaje</t>
        </is>
      </c>
      <c r="D4" s="7" t="inlineStr">
        <is>
          <t>rollo</t>
        </is>
      </c>
      <c r="E4" s="8" t="n">
        <v>4.75</v>
      </c>
      <c r="F4" s="9" t="n">
        <v>480</v>
      </c>
      <c r="G4" s="10" t="n">
        <v>0.04</v>
      </c>
    </row>
    <row r="5">
      <c r="A5" s="3" t="inlineStr">
        <is>
          <t>SKU-1003</t>
        </is>
      </c>
      <c r="B5" s="3" t="inlineStr">
        <is>
          <t>Cinta adhesiva precinto</t>
        </is>
      </c>
      <c r="C5" s="3" t="inlineStr">
        <is>
          <t>Embalaje</t>
        </is>
      </c>
      <c r="D5" s="3" t="inlineStr">
        <is>
          <t>rollo</t>
        </is>
      </c>
      <c r="E5" s="4" t="n">
        <v>1.8</v>
      </c>
      <c r="F5" s="5" t="n">
        <v>960</v>
      </c>
      <c r="G5" s="6" t="n">
        <v>0.05</v>
      </c>
    </row>
    <row r="6">
      <c r="A6" s="7" t="inlineStr">
        <is>
          <t>SKU-1004</t>
        </is>
      </c>
      <c r="B6" s="7" t="inlineStr">
        <is>
          <t>Etiquetas térmicas 100x150</t>
        </is>
      </c>
      <c r="C6" s="7" t="inlineStr">
        <is>
          <t>Oficina</t>
        </is>
      </c>
      <c r="D6" s="7" t="inlineStr">
        <is>
          <t>paquete</t>
        </is>
      </c>
      <c r="E6" s="8" t="n">
        <v>12.3</v>
      </c>
      <c r="F6" s="9" t="n">
        <v>320</v>
      </c>
      <c r="G6" s="10" t="n">
        <v>0.03</v>
      </c>
    </row>
    <row r="7">
      <c r="A7" s="3" t="inlineStr">
        <is>
          <t>SKU-1005</t>
        </is>
      </c>
      <c r="B7" s="3" t="inlineStr">
        <is>
          <t>Tóner impresora láser negro</t>
        </is>
      </c>
      <c r="C7" s="3" t="inlineStr">
        <is>
          <t>Oficina</t>
        </is>
      </c>
      <c r="D7" s="3" t="inlineStr">
        <is>
          <t>ud</t>
        </is>
      </c>
      <c r="E7" s="4" t="n">
        <v>42.9</v>
      </c>
      <c r="F7" s="5" t="n">
        <v>65</v>
      </c>
      <c r="G7" s="6" t="n">
        <v>0.02</v>
      </c>
    </row>
    <row r="8">
      <c r="A8" s="7" t="inlineStr">
        <is>
          <t>SKU-1006</t>
        </is>
      </c>
      <c r="B8" s="7" t="inlineStr">
        <is>
          <t>Guantes de nitrilo talla L</t>
        </is>
      </c>
      <c r="C8" s="7" t="inlineStr">
        <is>
          <t>Consumible</t>
        </is>
      </c>
      <c r="D8" s="7" t="inlineStr">
        <is>
          <t>caja</t>
        </is>
      </c>
      <c r="E8" s="8" t="n">
        <v>8.6</v>
      </c>
      <c r="F8" s="9" t="n">
        <v>210</v>
      </c>
      <c r="G8" s="10" t="n">
        <v>0.04</v>
      </c>
    </row>
    <row r="9">
      <c r="A9" s="3" t="inlineStr">
        <is>
          <t>SKU-1007</t>
        </is>
      </c>
      <c r="B9" s="3" t="inlineStr">
        <is>
          <t>Terminal escáner código barras</t>
        </is>
      </c>
      <c r="C9" s="3" t="inlineStr">
        <is>
          <t>Componente</t>
        </is>
      </c>
      <c r="D9" s="3" t="inlineStr">
        <is>
          <t>ud</t>
        </is>
      </c>
      <c r="E9" s="4" t="n">
        <v>185</v>
      </c>
      <c r="F9" s="5" t="n">
        <v>18</v>
      </c>
      <c r="G9" s="6" t="n">
        <v>0.02</v>
      </c>
    </row>
    <row r="10">
      <c r="A10" s="7" t="inlineStr">
        <is>
          <t>SKU-1008</t>
        </is>
      </c>
      <c r="B10" s="7" t="inlineStr">
        <is>
          <t>Batería litio para escáner</t>
        </is>
      </c>
      <c r="C10" s="7" t="inlineStr">
        <is>
          <t>Componente</t>
        </is>
      </c>
      <c r="D10" s="7" t="inlineStr">
        <is>
          <t>ud</t>
        </is>
      </c>
      <c r="E10" s="8" t="n">
        <v>68.40000000000001</v>
      </c>
      <c r="F10" s="9" t="n">
        <v>34</v>
      </c>
      <c r="G10" s="10" t="n">
        <v>0.02</v>
      </c>
    </row>
    <row r="11">
      <c r="A11" s="3" t="inlineStr">
        <is>
          <t>SKU-1009</t>
        </is>
      </c>
      <c r="B11" s="3" t="inlineStr">
        <is>
          <t>Papel A4 80g caja 5 paquetes</t>
        </is>
      </c>
      <c r="C11" s="3" t="inlineStr">
        <is>
          <t>Oficina</t>
        </is>
      </c>
      <c r="D11" s="3" t="inlineStr">
        <is>
          <t>caja</t>
        </is>
      </c>
      <c r="E11" s="4" t="n">
        <v>23.95</v>
      </c>
      <c r="F11" s="5" t="n">
        <v>120</v>
      </c>
      <c r="G11" s="6" t="n">
        <v>0.03</v>
      </c>
    </row>
    <row r="12">
      <c r="A12" s="7" t="inlineStr">
        <is>
          <t>SKU-1010</t>
        </is>
      </c>
      <c r="B12" s="7" t="inlineStr">
        <is>
          <t>Precinto de seguridad numerado</t>
        </is>
      </c>
      <c r="C12" s="7" t="inlineStr">
        <is>
          <t>Logística</t>
        </is>
      </c>
      <c r="D12" s="7" t="inlineStr">
        <is>
          <t>ud</t>
        </is>
      </c>
      <c r="E12" s="8" t="n">
        <v>2.1</v>
      </c>
      <c r="F12" s="9" t="n">
        <v>840</v>
      </c>
      <c r="G12" s="10" t="n">
        <v>0.05</v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1" customWidth="1" min="3" max="3"/>
    <col width="11" customWidth="1" min="4" max="4"/>
    <col width="12" customWidth="1" min="5" max="5"/>
    <col width="30" customWidth="1" min="6" max="6"/>
    <col width="13" customWidth="1" min="7" max="7"/>
    <col width="12" customWidth="1" min="8" max="8"/>
    <col width="11" customWidth="1" min="9" max="9"/>
    <col width="13" customWidth="1" min="10" max="10"/>
    <col width="13" customWidth="1" min="11" max="11"/>
    <col width="15" customWidth="1" min="12" max="12"/>
    <col width="12" customWidth="1" min="13" max="13"/>
    <col width="15" customWidth="1" min="14" max="14"/>
    <col width="17" customWidth="1" min="15" max="15"/>
    <col width="12" customWidth="1" min="16" max="16"/>
    <col width="11" customWidth="1" min="17" max="17"/>
    <col width="18" customWidth="1" min="18" max="18"/>
    <col width="14" customWidth="1" min="19" max="19"/>
    <col width="36" customWidth="1" min="20" max="20"/>
  </cols>
  <sheetData>
    <row r="1" ht="26" customHeight="1">
      <c r="A1" s="1" t="inlineStr">
        <is>
          <t>HOJA DE CONTEO CÍCLICO DE ALMACÉN — JUNIO 2026</t>
        </is>
      </c>
    </row>
    <row r="2" ht="32" customHeight="1">
      <c r="A2" s="11" t="inlineStr">
        <is>
          <t>ID conteo</t>
        </is>
      </c>
      <c r="B2" s="11" t="inlineStr">
        <is>
          <t>Fecha de conteo</t>
        </is>
      </c>
      <c r="C2" s="11" t="inlineStr">
        <is>
          <t>Almacén</t>
        </is>
      </c>
      <c r="D2" s="11" t="inlineStr">
        <is>
          <t>Ubicación</t>
        </is>
      </c>
      <c r="E2" s="11" t="inlineStr">
        <is>
          <t>Código SKU</t>
        </is>
      </c>
      <c r="F2" s="11" t="inlineStr">
        <is>
          <t>Producto</t>
        </is>
      </c>
      <c r="G2" s="11" t="inlineStr">
        <is>
          <t>Categoría</t>
        </is>
      </c>
      <c r="H2" s="11" t="inlineStr">
        <is>
          <t>Responsable</t>
        </is>
      </c>
      <c r="I2" s="11" t="inlineStr">
        <is>
          <t>Ciudad</t>
        </is>
      </c>
      <c r="J2" s="11" t="inlineStr">
        <is>
          <t>Stock sistema</t>
        </is>
      </c>
      <c r="K2" s="11" t="inlineStr">
        <is>
          <t>Stock contado</t>
        </is>
      </c>
      <c r="L2" s="11" t="inlineStr">
        <is>
          <t>Diferencia unidades</t>
        </is>
      </c>
      <c r="M2" s="11" t="inlineStr">
        <is>
          <t>Diferencia %</t>
        </is>
      </c>
      <c r="N2" s="11" t="inlineStr">
        <is>
          <t>Coste unitario (€)</t>
        </is>
      </c>
      <c r="O2" s="11" t="inlineStr">
        <is>
          <t>Impacto económico (€)</t>
        </is>
      </c>
      <c r="P2" s="11" t="inlineStr">
        <is>
          <t>Tolerancia (%)</t>
        </is>
      </c>
      <c r="Q2" s="11" t="inlineStr">
        <is>
          <t>Estado</t>
        </is>
      </c>
      <c r="R2" s="11" t="inlineStr">
        <is>
          <t>Acción requerida</t>
        </is>
      </c>
      <c r="S2" s="11" t="inlineStr">
        <is>
          <t>Fecha de revisión</t>
        </is>
      </c>
      <c r="T2" s="11" t="inlineStr">
        <is>
          <t>Observaciones</t>
        </is>
      </c>
    </row>
    <row r="3">
      <c r="A3" s="12" t="inlineStr">
        <is>
          <t>CC-001</t>
        </is>
      </c>
      <c r="B3" s="13" t="inlineStr">
        <is>
          <t>10/06/2026</t>
        </is>
      </c>
      <c r="C3" s="12" t="inlineStr">
        <is>
          <t>ALM-MAD</t>
        </is>
      </c>
      <c r="D3" s="12" t="inlineStr">
        <is>
          <t>A-01-03</t>
        </is>
      </c>
      <c r="E3" s="12" t="inlineStr">
        <is>
          <t>SKU-1001</t>
        </is>
      </c>
      <c r="F3" s="3">
        <f>IFERROR(VLOOKUP(E3,Maestro!$A$3:$G$12,2,FALSE),"SKU no encontrado")</f>
        <v/>
      </c>
      <c r="G3" s="3">
        <f>IFERROR(VLOOKUP(E3,Maestro!$A$3:$G$12,3,FALSE),"")</f>
        <v/>
      </c>
      <c r="H3" s="12" t="inlineStr">
        <is>
          <t>Lucía</t>
        </is>
      </c>
      <c r="I3" s="3" t="inlineStr">
        <is>
          <t>Madrid</t>
        </is>
      </c>
      <c r="J3" s="5">
        <f>IFERROR(VLOOKUP(E3,Maestro!$A$3:$G$12,6,FALSE),0)</f>
        <v/>
      </c>
      <c r="K3" s="14" t="n">
        <v>1248</v>
      </c>
      <c r="L3" s="5">
        <f>K3-J3</f>
        <v/>
      </c>
      <c r="M3" s="6">
        <f>IFERROR(L3/J3,0)</f>
        <v/>
      </c>
      <c r="N3" s="4">
        <f>IFERROR(VLOOKUP(E3,Maestro!$A$3:$G$12,5,FALSE),0)</f>
        <v/>
      </c>
      <c r="O3" s="4">
        <f>L3*N3</f>
        <v/>
      </c>
      <c r="P3" s="6">
        <f>IFERROR(VLOOKUP(E3,Maestro!$A$3:$G$12,7,FALSE),0.02)</f>
        <v/>
      </c>
      <c r="Q3" s="15">
        <f>IF(ABS(M3)&lt;=P3,"Correcto",IF(L3&lt;0,"Faltante","Sobrante"))</f>
        <v/>
      </c>
      <c r="R3" s="15">
        <f>IF(Q3="Correcto","Sin acción",IF(ABS(O3)&gt;=100,"Investigar y ajustar","Recontar"))</f>
        <v/>
      </c>
      <c r="S3" s="13" t="inlineStr">
        <is>
          <t>12/06/2026</t>
        </is>
      </c>
      <c r="T3" s="12" t="inlineStr">
        <is>
          <t>Diferencia mínima dentro de tolerancia</t>
        </is>
      </c>
    </row>
    <row r="4">
      <c r="A4" s="12" t="inlineStr">
        <is>
          <t>CC-002</t>
        </is>
      </c>
      <c r="B4" s="13" t="inlineStr">
        <is>
          <t>11/06/2026</t>
        </is>
      </c>
      <c r="C4" s="12" t="inlineStr">
        <is>
          <t>ALM-MAD</t>
        </is>
      </c>
      <c r="D4" s="12" t="inlineStr">
        <is>
          <t>A-02-01</t>
        </is>
      </c>
      <c r="E4" s="12" t="inlineStr">
        <is>
          <t>SKU-1005</t>
        </is>
      </c>
      <c r="F4" s="7">
        <f>IFERROR(VLOOKUP(E4,Maestro!$A$3:$G$12,2,FALSE),"SKU no encontrado")</f>
        <v/>
      </c>
      <c r="G4" s="7">
        <f>IFERROR(VLOOKUP(E4,Maestro!$A$3:$G$12,3,FALSE),"")</f>
        <v/>
      </c>
      <c r="H4" s="12" t="inlineStr">
        <is>
          <t>Martín</t>
        </is>
      </c>
      <c r="I4" s="7" t="inlineStr">
        <is>
          <t>Madrid</t>
        </is>
      </c>
      <c r="J4" s="9">
        <f>IFERROR(VLOOKUP(E4,Maestro!$A$3:$G$12,6,FALSE),0)</f>
        <v/>
      </c>
      <c r="K4" s="14" t="n">
        <v>61</v>
      </c>
      <c r="L4" s="9">
        <f>K4-J4</f>
        <v/>
      </c>
      <c r="M4" s="10">
        <f>IFERROR(L4/J4,0)</f>
        <v/>
      </c>
      <c r="N4" s="8">
        <f>IFERROR(VLOOKUP(E4,Maestro!$A$3:$G$12,5,FALSE),0)</f>
        <v/>
      </c>
      <c r="O4" s="8">
        <f>L4*N4</f>
        <v/>
      </c>
      <c r="P4" s="10">
        <f>IFERROR(VLOOKUP(E4,Maestro!$A$3:$G$12,7,FALSE),0.02)</f>
        <v/>
      </c>
      <c r="Q4" s="16">
        <f>IF(ABS(M4)&lt;=P4,"Correcto",IF(L4&lt;0,"Faltante","Sobrante"))</f>
        <v/>
      </c>
      <c r="R4" s="16">
        <f>IF(Q4="Correcto","Sin acción",IF(ABS(O4)&gt;=100,"Investigar y ajustar","Recontar"))</f>
        <v/>
      </c>
      <c r="S4" s="13" t="inlineStr">
        <is>
          <t>13/06/2026</t>
        </is>
      </c>
      <c r="T4" s="12" t="inlineStr">
        <is>
          <t>Faltante relevante, revisar salidas</t>
        </is>
      </c>
    </row>
    <row r="5">
      <c r="A5" s="12" t="inlineStr">
        <is>
          <t>CC-003</t>
        </is>
      </c>
      <c r="B5" s="13" t="inlineStr">
        <is>
          <t>12/06/2026</t>
        </is>
      </c>
      <c r="C5" s="12" t="inlineStr">
        <is>
          <t>ALM-BCN</t>
        </is>
      </c>
      <c r="D5" s="12" t="inlineStr">
        <is>
          <t>B-03-02</t>
        </is>
      </c>
      <c r="E5" s="12" t="inlineStr">
        <is>
          <t>SKU-1007</t>
        </is>
      </c>
      <c r="F5" s="3">
        <f>IFERROR(VLOOKUP(E5,Maestro!$A$3:$G$12,2,FALSE),"SKU no encontrado")</f>
        <v/>
      </c>
      <c r="G5" s="3">
        <f>IFERROR(VLOOKUP(E5,Maestro!$A$3:$G$12,3,FALSE),"")</f>
        <v/>
      </c>
      <c r="H5" s="12" t="inlineStr">
        <is>
          <t>Sofía</t>
        </is>
      </c>
      <c r="I5" s="3" t="inlineStr">
        <is>
          <t>Barcelona</t>
        </is>
      </c>
      <c r="J5" s="5">
        <f>IFERROR(VLOOKUP(E5,Maestro!$A$3:$G$12,6,FALSE),0)</f>
        <v/>
      </c>
      <c r="K5" s="14" t="n">
        <v>16</v>
      </c>
      <c r="L5" s="5">
        <f>K5-J5</f>
        <v/>
      </c>
      <c r="M5" s="6">
        <f>IFERROR(L5/J5,0)</f>
        <v/>
      </c>
      <c r="N5" s="4">
        <f>IFERROR(VLOOKUP(E5,Maestro!$A$3:$G$12,5,FALSE),0)</f>
        <v/>
      </c>
      <c r="O5" s="4">
        <f>L5*N5</f>
        <v/>
      </c>
      <c r="P5" s="6">
        <f>IFERROR(VLOOKUP(E5,Maestro!$A$3:$G$12,7,FALSE),0.02)</f>
        <v/>
      </c>
      <c r="Q5" s="15">
        <f>IF(ABS(M5)&lt;=P5,"Correcto",IF(L5&lt;0,"Faltante","Sobrante"))</f>
        <v/>
      </c>
      <c r="R5" s="15">
        <f>IF(Q5="Correcto","Sin acción",IF(ABS(O5)&gt;=100,"Investigar y ajustar","Recontar"))</f>
        <v/>
      </c>
      <c r="S5" s="13" t="inlineStr">
        <is>
          <t>15/06/2026</t>
        </is>
      </c>
      <c r="T5" s="12" t="inlineStr">
        <is>
          <t>Dos terminales no localizados</t>
        </is>
      </c>
    </row>
    <row r="6">
      <c r="A6" s="12" t="inlineStr">
        <is>
          <t>CC-004</t>
        </is>
      </c>
      <c r="B6" s="13" t="inlineStr">
        <is>
          <t>13/06/2026</t>
        </is>
      </c>
      <c r="C6" s="12" t="inlineStr">
        <is>
          <t>ALM-BCN</t>
        </is>
      </c>
      <c r="D6" s="12" t="inlineStr">
        <is>
          <t>B-01-05</t>
        </is>
      </c>
      <c r="E6" s="12" t="inlineStr">
        <is>
          <t>SKU-1004</t>
        </is>
      </c>
      <c r="F6" s="7">
        <f>IFERROR(VLOOKUP(E6,Maestro!$A$3:$G$12,2,FALSE),"SKU no encontrado")</f>
        <v/>
      </c>
      <c r="G6" s="7">
        <f>IFERROR(VLOOKUP(E6,Maestro!$A$3:$G$12,3,FALSE),"")</f>
        <v/>
      </c>
      <c r="H6" s="12" t="inlineStr">
        <is>
          <t>Hugo</t>
        </is>
      </c>
      <c r="I6" s="7" t="inlineStr">
        <is>
          <t>Barcelona</t>
        </is>
      </c>
      <c r="J6" s="9">
        <f>IFERROR(VLOOKUP(E6,Maestro!$A$3:$G$12,6,FALSE),0)</f>
        <v/>
      </c>
      <c r="K6" s="14" t="n">
        <v>322</v>
      </c>
      <c r="L6" s="9">
        <f>K6-J6</f>
        <v/>
      </c>
      <c r="M6" s="10">
        <f>IFERROR(L6/J6,0)</f>
        <v/>
      </c>
      <c r="N6" s="8">
        <f>IFERROR(VLOOKUP(E6,Maestro!$A$3:$G$12,5,FALSE),0)</f>
        <v/>
      </c>
      <c r="O6" s="8">
        <f>L6*N6</f>
        <v/>
      </c>
      <c r="P6" s="10">
        <f>IFERROR(VLOOKUP(E6,Maestro!$A$3:$G$12,7,FALSE),0.02)</f>
        <v/>
      </c>
      <c r="Q6" s="16">
        <f>IF(ABS(M6)&lt;=P6,"Correcto",IF(L6&lt;0,"Faltante","Sobrante"))</f>
        <v/>
      </c>
      <c r="R6" s="16">
        <f>IF(Q6="Correcto","Sin acción",IF(ABS(O6)&gt;=100,"Investigar y ajustar","Recontar"))</f>
        <v/>
      </c>
      <c r="S6" s="13" t="inlineStr">
        <is>
          <t>16/06/2026</t>
        </is>
      </c>
      <c r="T6" s="12" t="inlineStr">
        <is>
          <t>Sobrante por recepción sin registrar</t>
        </is>
      </c>
    </row>
    <row r="7">
      <c r="A7" s="12" t="inlineStr">
        <is>
          <t>CC-005</t>
        </is>
      </c>
      <c r="B7" s="13" t="inlineStr">
        <is>
          <t>14/06/2026</t>
        </is>
      </c>
      <c r="C7" s="12" t="inlineStr">
        <is>
          <t>ALM-VAL</t>
        </is>
      </c>
      <c r="D7" s="12" t="inlineStr">
        <is>
          <t>C-02-04</t>
        </is>
      </c>
      <c r="E7" s="12" t="inlineStr">
        <is>
          <t>SKU-1003</t>
        </is>
      </c>
      <c r="F7" s="3">
        <f>IFERROR(VLOOKUP(E7,Maestro!$A$3:$G$12,2,FALSE),"SKU no encontrado")</f>
        <v/>
      </c>
      <c r="G7" s="3">
        <f>IFERROR(VLOOKUP(E7,Maestro!$A$3:$G$12,3,FALSE),"")</f>
        <v/>
      </c>
      <c r="H7" s="12" t="inlineStr">
        <is>
          <t>Marta</t>
        </is>
      </c>
      <c r="I7" s="3" t="inlineStr">
        <is>
          <t>Valencia</t>
        </is>
      </c>
      <c r="J7" s="5">
        <f>IFERROR(VLOOKUP(E7,Maestro!$A$3:$G$12,6,FALSE),0)</f>
        <v/>
      </c>
      <c r="K7" s="14" t="n">
        <v>955</v>
      </c>
      <c r="L7" s="5">
        <f>K7-J7</f>
        <v/>
      </c>
      <c r="M7" s="6">
        <f>IFERROR(L7/J7,0)</f>
        <v/>
      </c>
      <c r="N7" s="4">
        <f>IFERROR(VLOOKUP(E7,Maestro!$A$3:$G$12,5,FALSE),0)</f>
        <v/>
      </c>
      <c r="O7" s="4">
        <f>L7*N7</f>
        <v/>
      </c>
      <c r="P7" s="6">
        <f>IFERROR(VLOOKUP(E7,Maestro!$A$3:$G$12,7,FALSE),0.02)</f>
        <v/>
      </c>
      <c r="Q7" s="15">
        <f>IF(ABS(M7)&lt;=P7,"Correcto",IF(L7&lt;0,"Faltante","Sobrante"))</f>
        <v/>
      </c>
      <c r="R7" s="15">
        <f>IF(Q7="Correcto","Sin acción",IF(ABS(O7)&gt;=100,"Investigar y ajustar","Recontar"))</f>
        <v/>
      </c>
      <c r="S7" s="13" t="inlineStr">
        <is>
          <t>17/06/2026</t>
        </is>
      </c>
      <c r="T7" s="12" t="inlineStr">
        <is>
          <t>Consumo no imputado</t>
        </is>
      </c>
    </row>
    <row r="8">
      <c r="A8" s="12" t="inlineStr">
        <is>
          <t>CC-006</t>
        </is>
      </c>
      <c r="B8" s="13" t="inlineStr">
        <is>
          <t>15/06/2026</t>
        </is>
      </c>
      <c r="C8" s="12" t="inlineStr">
        <is>
          <t>ALM-SEV</t>
        </is>
      </c>
      <c r="D8" s="12" t="inlineStr">
        <is>
          <t>D-01-01</t>
        </is>
      </c>
      <c r="E8" s="12" t="inlineStr">
        <is>
          <t>SKU-1008</t>
        </is>
      </c>
      <c r="F8" s="7">
        <f>IFERROR(VLOOKUP(E8,Maestro!$A$3:$G$12,2,FALSE),"SKU no encontrado")</f>
        <v/>
      </c>
      <c r="G8" s="7">
        <f>IFERROR(VLOOKUP(E8,Maestro!$A$3:$G$12,3,FALSE),"")</f>
        <v/>
      </c>
      <c r="H8" s="12" t="inlineStr">
        <is>
          <t>Pablo</t>
        </is>
      </c>
      <c r="I8" s="7" t="inlineStr">
        <is>
          <t>Sevilla</t>
        </is>
      </c>
      <c r="J8" s="9">
        <f>IFERROR(VLOOKUP(E8,Maestro!$A$3:$G$12,6,FALSE),0)</f>
        <v/>
      </c>
      <c r="K8" s="14" t="n">
        <v>34</v>
      </c>
      <c r="L8" s="9">
        <f>K8-J8</f>
        <v/>
      </c>
      <c r="M8" s="10">
        <f>IFERROR(L8/J8,0)</f>
        <v/>
      </c>
      <c r="N8" s="8">
        <f>IFERROR(VLOOKUP(E8,Maestro!$A$3:$G$12,5,FALSE),0)</f>
        <v/>
      </c>
      <c r="O8" s="8">
        <f>L8*N8</f>
        <v/>
      </c>
      <c r="P8" s="10">
        <f>IFERROR(VLOOKUP(E8,Maestro!$A$3:$G$12,7,FALSE),0.02)</f>
        <v/>
      </c>
      <c r="Q8" s="16">
        <f>IF(ABS(M8)&lt;=P8,"Correcto",IF(L8&lt;0,"Faltante","Sobrante"))</f>
        <v/>
      </c>
      <c r="R8" s="16">
        <f>IF(Q8="Correcto","Sin acción",IF(ABS(O8)&gt;=100,"Investigar y ajustar","Recontar"))</f>
        <v/>
      </c>
      <c r="S8" s="13" t="inlineStr">
        <is>
          <t>18/06/2026</t>
        </is>
      </c>
      <c r="T8" s="12" t="inlineStr">
        <is>
          <t>Conteo correcto</t>
        </is>
      </c>
    </row>
    <row r="9">
      <c r="A9" s="12" t="inlineStr">
        <is>
          <t>CC-007</t>
        </is>
      </c>
      <c r="B9" s="13" t="inlineStr">
        <is>
          <t>16/06/2026</t>
        </is>
      </c>
      <c r="C9" s="12" t="inlineStr">
        <is>
          <t>ALM-SEV</t>
        </is>
      </c>
      <c r="D9" s="12" t="inlineStr">
        <is>
          <t>D-04-02</t>
        </is>
      </c>
      <c r="E9" s="12" t="inlineStr">
        <is>
          <t>SKU-1006</t>
        </is>
      </c>
      <c r="F9" s="3">
        <f>IFERROR(VLOOKUP(E9,Maestro!$A$3:$G$12,2,FALSE),"SKU no encontrado")</f>
        <v/>
      </c>
      <c r="G9" s="3">
        <f>IFERROR(VLOOKUP(E9,Maestro!$A$3:$G$12,3,FALSE),"")</f>
        <v/>
      </c>
      <c r="H9" s="12" t="inlineStr">
        <is>
          <t>Carmen</t>
        </is>
      </c>
      <c r="I9" s="3" t="inlineStr">
        <is>
          <t>Sevilla</t>
        </is>
      </c>
      <c r="J9" s="5">
        <f>IFERROR(VLOOKUP(E9,Maestro!$A$3:$G$12,6,FALSE),0)</f>
        <v/>
      </c>
      <c r="K9" s="14" t="n">
        <v>198</v>
      </c>
      <c r="L9" s="5">
        <f>K9-J9</f>
        <v/>
      </c>
      <c r="M9" s="6">
        <f>IFERROR(L9/J9,0)</f>
        <v/>
      </c>
      <c r="N9" s="4">
        <f>IFERROR(VLOOKUP(E9,Maestro!$A$3:$G$12,5,FALSE),0)</f>
        <v/>
      </c>
      <c r="O9" s="4">
        <f>L9*N9</f>
        <v/>
      </c>
      <c r="P9" s="6">
        <f>IFERROR(VLOOKUP(E9,Maestro!$A$3:$G$12,7,FALSE),0.02)</f>
        <v/>
      </c>
      <c r="Q9" s="15">
        <f>IF(ABS(M9)&lt;=P9,"Correcto",IF(L9&lt;0,"Faltante","Sobrante"))</f>
        <v/>
      </c>
      <c r="R9" s="15">
        <f>IF(Q9="Correcto","Sin acción",IF(ABS(O9)&gt;=100,"Investigar y ajustar","Recontar"))</f>
        <v/>
      </c>
      <c r="S9" s="13" t="inlineStr">
        <is>
          <t>19/06/2026</t>
        </is>
      </c>
      <c r="T9" s="12" t="inlineStr">
        <is>
          <t>Faltante, recontar pasillo D</t>
        </is>
      </c>
    </row>
    <row r="10">
      <c r="A10" s="12" t="inlineStr">
        <is>
          <t>CC-008</t>
        </is>
      </c>
      <c r="B10" s="13" t="inlineStr">
        <is>
          <t>17/06/2026</t>
        </is>
      </c>
      <c r="C10" s="12" t="inlineStr">
        <is>
          <t>ALM-ZAR</t>
        </is>
      </c>
      <c r="D10" s="12" t="inlineStr">
        <is>
          <t>E-02-03</t>
        </is>
      </c>
      <c r="E10" s="12" t="inlineStr">
        <is>
          <t>SKU-1009</t>
        </is>
      </c>
      <c r="F10" s="7">
        <f>IFERROR(VLOOKUP(E10,Maestro!$A$3:$G$12,2,FALSE),"SKU no encontrado")</f>
        <v/>
      </c>
      <c r="G10" s="7">
        <f>IFERROR(VLOOKUP(E10,Maestro!$A$3:$G$12,3,FALSE),"")</f>
        <v/>
      </c>
      <c r="H10" s="12" t="inlineStr">
        <is>
          <t>Javier</t>
        </is>
      </c>
      <c r="I10" s="7" t="inlineStr">
        <is>
          <t>Zaragoza</t>
        </is>
      </c>
      <c r="J10" s="9">
        <f>IFERROR(VLOOKUP(E10,Maestro!$A$3:$G$12,6,FALSE),0)</f>
        <v/>
      </c>
      <c r="K10" s="14" t="n">
        <v>120</v>
      </c>
      <c r="L10" s="9">
        <f>K10-J10</f>
        <v/>
      </c>
      <c r="M10" s="10">
        <f>IFERROR(L10/J10,0)</f>
        <v/>
      </c>
      <c r="N10" s="8">
        <f>IFERROR(VLOOKUP(E10,Maestro!$A$3:$G$12,5,FALSE),0)</f>
        <v/>
      </c>
      <c r="O10" s="8">
        <f>L10*N10</f>
        <v/>
      </c>
      <c r="P10" s="10">
        <f>IFERROR(VLOOKUP(E10,Maestro!$A$3:$G$12,7,FALSE),0.02)</f>
        <v/>
      </c>
      <c r="Q10" s="16">
        <f>IF(ABS(M10)&lt;=P10,"Correcto",IF(L10&lt;0,"Faltante","Sobrante"))</f>
        <v/>
      </c>
      <c r="R10" s="16">
        <f>IF(Q10="Correcto","Sin acción",IF(ABS(O10)&gt;=100,"Investigar y ajustar","Recontar"))</f>
        <v/>
      </c>
      <c r="S10" s="13" t="inlineStr">
        <is>
          <t>19/06/2026</t>
        </is>
      </c>
      <c r="T10" s="12" t="inlineStr">
        <is>
          <t>Sin incidencias</t>
        </is>
      </c>
    </row>
    <row r="11">
      <c r="A11" s="12" t="inlineStr">
        <is>
          <t>CC-009</t>
        </is>
      </c>
      <c r="B11" s="13" t="inlineStr">
        <is>
          <t>18/06/2026</t>
        </is>
      </c>
      <c r="C11" s="12" t="inlineStr">
        <is>
          <t>ALM-MAD</t>
        </is>
      </c>
      <c r="D11" s="12" t="inlineStr">
        <is>
          <t>A-05-01</t>
        </is>
      </c>
      <c r="E11" s="12" t="inlineStr">
        <is>
          <t>SKU-1002</t>
        </is>
      </c>
      <c r="F11" s="3">
        <f>IFERROR(VLOOKUP(E11,Maestro!$A$3:$G$12,2,FALSE),"SKU no encontrado")</f>
        <v/>
      </c>
      <c r="G11" s="3">
        <f>IFERROR(VLOOKUP(E11,Maestro!$A$3:$G$12,3,FALSE),"")</f>
        <v/>
      </c>
      <c r="H11" s="12" t="inlineStr">
        <is>
          <t>Laura</t>
        </is>
      </c>
      <c r="I11" s="3" t="inlineStr">
        <is>
          <t>Madrid</t>
        </is>
      </c>
      <c r="J11" s="5">
        <f>IFERROR(VLOOKUP(E11,Maestro!$A$3:$G$12,6,FALSE),0)</f>
        <v/>
      </c>
      <c r="K11" s="14" t="n">
        <v>462</v>
      </c>
      <c r="L11" s="5">
        <f>K11-J11</f>
        <v/>
      </c>
      <c r="M11" s="6">
        <f>IFERROR(L11/J11,0)</f>
        <v/>
      </c>
      <c r="N11" s="4">
        <f>IFERROR(VLOOKUP(E11,Maestro!$A$3:$G$12,5,FALSE),0)</f>
        <v/>
      </c>
      <c r="O11" s="4">
        <f>L11*N11</f>
        <v/>
      </c>
      <c r="P11" s="6">
        <f>IFERROR(VLOOKUP(E11,Maestro!$A$3:$G$12,7,FALSE),0.02)</f>
        <v/>
      </c>
      <c r="Q11" s="15">
        <f>IF(ABS(M11)&lt;=P11,"Correcto",IF(L11&lt;0,"Faltante","Sobrante"))</f>
        <v/>
      </c>
      <c r="R11" s="15">
        <f>IF(Q11="Correcto","Sin acción",IF(ABS(O11)&gt;=100,"Investigar y ajustar","Recontar"))</f>
        <v/>
      </c>
      <c r="S11" s="13" t="inlineStr">
        <is>
          <t>19/06/2026</t>
        </is>
      </c>
      <c r="T11" s="12" t="inlineStr">
        <is>
          <t>Merma por rotura de rollos</t>
        </is>
      </c>
    </row>
    <row r="12">
      <c r="A12" s="12" t="inlineStr">
        <is>
          <t>CC-010</t>
        </is>
      </c>
      <c r="B12" s="13" t="inlineStr">
        <is>
          <t>19/06/2026</t>
        </is>
      </c>
      <c r="C12" s="12" t="inlineStr">
        <is>
          <t>ALM-ZAR</t>
        </is>
      </c>
      <c r="D12" s="12" t="inlineStr">
        <is>
          <t>E-01-04</t>
        </is>
      </c>
      <c r="E12" s="12" t="inlineStr">
        <is>
          <t>SKU-1010</t>
        </is>
      </c>
      <c r="F12" s="7">
        <f>IFERROR(VLOOKUP(E12,Maestro!$A$3:$G$12,2,FALSE),"SKU no encontrado")</f>
        <v/>
      </c>
      <c r="G12" s="7">
        <f>IFERROR(VLOOKUP(E12,Maestro!$A$3:$G$12,3,FALSE),"")</f>
        <v/>
      </c>
      <c r="H12" s="12" t="inlineStr">
        <is>
          <t>Álvaro</t>
        </is>
      </c>
      <c r="I12" s="7" t="inlineStr">
        <is>
          <t>Zaragoza</t>
        </is>
      </c>
      <c r="J12" s="9">
        <f>IFERROR(VLOOKUP(E12,Maestro!$A$3:$G$12,6,FALSE),0)</f>
        <v/>
      </c>
      <c r="K12" s="14" t="n">
        <v>851</v>
      </c>
      <c r="L12" s="9">
        <f>K12-J12</f>
        <v/>
      </c>
      <c r="M12" s="10">
        <f>IFERROR(L12/J12,0)</f>
        <v/>
      </c>
      <c r="N12" s="8">
        <f>IFERROR(VLOOKUP(E12,Maestro!$A$3:$G$12,5,FALSE),0)</f>
        <v/>
      </c>
      <c r="O12" s="8">
        <f>L12*N12</f>
        <v/>
      </c>
      <c r="P12" s="10">
        <f>IFERROR(VLOOKUP(E12,Maestro!$A$3:$G$12,7,FALSE),0.02)</f>
        <v/>
      </c>
      <c r="Q12" s="16">
        <f>IF(ABS(M12)&lt;=P12,"Correcto",IF(L12&lt;0,"Faltante","Sobrante"))</f>
        <v/>
      </c>
      <c r="R12" s="16">
        <f>IF(Q12="Correcto","Sin acción",IF(ABS(O12)&gt;=100,"Investigar y ajustar","Recontar"))</f>
        <v/>
      </c>
      <c r="S12" s="13" t="inlineStr">
        <is>
          <t>22/06/2026</t>
        </is>
      </c>
      <c r="T12" s="12" t="inlineStr">
        <is>
          <t>Sobrante, duplicado en entrada</t>
        </is>
      </c>
    </row>
  </sheetData>
  <autoFilter ref="A2:T12"/>
  <mergeCells count="1">
    <mergeCell ref="A1:T1"/>
  </mergeCells>
  <conditionalFormatting sqref="Q3:Q12">
    <cfRule type="expression" priority="1" dxfId="0" stopIfTrue="1">
      <formula>Q3="Correcto"</formula>
    </cfRule>
    <cfRule type="expression" priority="2" dxfId="1" stopIfTrue="1">
      <formula>Q3="Faltante"</formula>
    </cfRule>
    <cfRule type="expression" priority="3" dxfId="2" stopIfTrue="1">
      <formula>Q3="Sobrante"</formula>
    </cfRule>
  </conditionalFormatting>
  <conditionalFormatting sqref="R3:R12">
    <cfRule type="expression" priority="4" dxfId="3" stopIfTrue="1">
      <formula>R3="Investigar y ajustar"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3" customWidth="1" min="3" max="3"/>
    <col width="12" customWidth="1" min="4" max="4"/>
    <col width="12" customWidth="1" min="5" max="5"/>
    <col width="12" customWidth="1" min="6" max="6"/>
    <col width="14" customWidth="1" min="7" max="7"/>
    <col width="14" customWidth="1" min="8" max="8"/>
  </cols>
  <sheetData>
    <row r="1" ht="26" customHeight="1">
      <c r="A1" s="1" t="inlineStr">
        <is>
          <t>PANEL DE RESUMEN — CONTEO CÍCLICO</t>
        </is>
      </c>
    </row>
    <row r="2"/>
    <row r="3">
      <c r="A3" s="17" t="inlineStr">
        <is>
          <t>Referencias contadas</t>
        </is>
      </c>
      <c r="B3" s="18" t="n"/>
      <c r="C3" s="17" t="inlineStr">
        <is>
          <t>Conteos correctos</t>
        </is>
      </c>
      <c r="D3" s="18" t="n"/>
      <c r="E3" s="17" t="inlineStr">
        <is>
          <t>Incidencias</t>
        </is>
      </c>
      <c r="F3" s="18" t="n"/>
      <c r="G3" s="17" t="inlineStr">
        <is>
          <t>Precisión del inventario</t>
        </is>
      </c>
      <c r="H3" s="18" t="n"/>
    </row>
    <row r="4" ht="24" customHeight="1">
      <c r="A4" s="19">
        <f>COUNTA(Conteo_Ciclico!E3:E12)</f>
        <v/>
      </c>
      <c r="B4" s="18" t="n"/>
      <c r="C4" s="19">
        <f>COUNTIF(Conteo_Ciclico!Q3:Q12,"Correcto")</f>
        <v/>
      </c>
      <c r="D4" s="18" t="n"/>
      <c r="E4" s="19">
        <f>COUNTIF(Conteo_Ciclico!Q3:Q12,"&lt;&gt;Correcto")</f>
        <v/>
      </c>
      <c r="F4" s="18" t="n"/>
      <c r="G4" s="21">
        <f>IFERROR(COUNTIF(Conteo_Ciclico!Q3:Q12,"Correcto")/COUNTA(Conteo_Ciclico!Q3:Q12),0)</f>
        <v/>
      </c>
      <c r="H4" s="18" t="n"/>
    </row>
    <row r="5"/>
    <row r="6">
      <c r="A6" s="17" t="inlineStr">
        <is>
          <t>Diferencia total (uds)</t>
        </is>
      </c>
      <c r="B6" s="18" t="n"/>
      <c r="C6" s="17" t="inlineStr">
        <is>
          <t>Impacto económico total</t>
        </is>
      </c>
      <c r="D6" s="18" t="n"/>
      <c r="E6" s="17" t="inlineStr">
        <is>
          <t>Impacto medio por referencia</t>
        </is>
      </c>
      <c r="F6" s="18" t="n"/>
    </row>
    <row r="7" ht="24" customHeight="1">
      <c r="A7" s="19">
        <f>SUM(Conteo_Ciclico!L3:L12)</f>
        <v/>
      </c>
      <c r="B7" s="18" t="n"/>
      <c r="C7" s="22">
        <f>SUM(Conteo_Ciclico!O3:O12)</f>
        <v/>
      </c>
      <c r="D7" s="18" t="n"/>
      <c r="E7" s="22">
        <f>AVERAGE(Conteo_Ciclico!O3:O12)</f>
        <v/>
      </c>
      <c r="F7" s="18" t="n"/>
    </row>
    <row r="8"/>
    <row r="9">
      <c r="A9" s="23" t="inlineStr">
        <is>
          <t>Distribución por estado</t>
        </is>
      </c>
      <c r="D9" s="23" t="inlineStr">
        <is>
          <t>Conteos por almacén</t>
        </is>
      </c>
    </row>
    <row r="10">
      <c r="A10" s="2" t="inlineStr">
        <is>
          <t>Estado</t>
        </is>
      </c>
      <c r="B10" s="2" t="inlineStr">
        <is>
          <t>Nº conteos</t>
        </is>
      </c>
      <c r="D10" s="2" t="inlineStr">
        <is>
          <t>Almacén</t>
        </is>
      </c>
      <c r="E10" s="2" t="inlineStr">
        <is>
          <t>Ciudad</t>
        </is>
      </c>
      <c r="F10" s="2" t="inlineStr">
        <is>
          <t>Nº conteos</t>
        </is>
      </c>
      <c r="G10" s="2" t="inlineStr">
        <is>
          <t>Impacto (€)</t>
        </is>
      </c>
    </row>
    <row r="11">
      <c r="A11" s="7" t="inlineStr">
        <is>
          <t>Correcto</t>
        </is>
      </c>
      <c r="B11" s="16">
        <f>COUNTIF(Conteo_Ciclico!Q3:Q12,A11)</f>
        <v/>
      </c>
      <c r="D11" s="7" t="inlineStr">
        <is>
          <t>ALM-MAD</t>
        </is>
      </c>
      <c r="E11" s="7" t="inlineStr">
        <is>
          <t>Madrid</t>
        </is>
      </c>
      <c r="F11" s="16">
        <f>COUNTIF(Conteo_Ciclico!C3:C12,D11)</f>
        <v/>
      </c>
      <c r="G11" s="8">
        <f>SUMIF(Conteo_Ciclico!C3:C12,D11,Conteo_Ciclico!O3:O12)</f>
        <v/>
      </c>
    </row>
    <row r="12">
      <c r="A12" s="7" t="inlineStr">
        <is>
          <t>Faltante</t>
        </is>
      </c>
      <c r="B12" s="16">
        <f>COUNTIF(Conteo_Ciclico!Q3:Q12,A12)</f>
        <v/>
      </c>
      <c r="D12" s="7" t="inlineStr">
        <is>
          <t>ALM-BCN</t>
        </is>
      </c>
      <c r="E12" s="7" t="inlineStr">
        <is>
          <t>Barcelona</t>
        </is>
      </c>
      <c r="F12" s="16">
        <f>COUNTIF(Conteo_Ciclico!C3:C12,D12)</f>
        <v/>
      </c>
      <c r="G12" s="8">
        <f>SUMIF(Conteo_Ciclico!C3:C12,D12,Conteo_Ciclico!O3:O12)</f>
        <v/>
      </c>
    </row>
    <row r="13">
      <c r="A13" s="7" t="inlineStr">
        <is>
          <t>Sobrante</t>
        </is>
      </c>
      <c r="B13" s="16">
        <f>COUNTIF(Conteo_Ciclico!Q3:Q12,A13)</f>
        <v/>
      </c>
      <c r="D13" s="7" t="inlineStr">
        <is>
          <t>ALM-VAL</t>
        </is>
      </c>
      <c r="E13" s="7" t="inlineStr">
        <is>
          <t>Valencia</t>
        </is>
      </c>
      <c r="F13" s="16">
        <f>COUNTIF(Conteo_Ciclico!C3:C12,D13)</f>
        <v/>
      </c>
      <c r="G13" s="8">
        <f>SUMIF(Conteo_Ciclico!C3:C12,D13,Conteo_Ciclico!O3:O12)</f>
        <v/>
      </c>
    </row>
    <row r="14">
      <c r="D14" s="7" t="inlineStr">
        <is>
          <t>ALM-SEV</t>
        </is>
      </c>
      <c r="E14" s="7" t="inlineStr">
        <is>
          <t>Sevilla</t>
        </is>
      </c>
      <c r="F14" s="16">
        <f>COUNTIF(Conteo_Ciclico!C3:C12,D14)</f>
        <v/>
      </c>
      <c r="G14" s="8">
        <f>SUMIF(Conteo_Ciclico!C3:C12,D14,Conteo_Ciclico!O3:O12)</f>
        <v/>
      </c>
    </row>
    <row r="15">
      <c r="D15" s="7" t="inlineStr">
        <is>
          <t>ALM-ZAR</t>
        </is>
      </c>
      <c r="E15" s="7" t="inlineStr">
        <is>
          <t>Zaragoza</t>
        </is>
      </c>
      <c r="F15" s="16">
        <f>COUNTIF(Conteo_Ciclico!C3:C12,D15)</f>
        <v/>
      </c>
      <c r="G15" s="8">
        <f>SUMIF(Conteo_Ciclico!C3:C12,D15,Conteo_Ciclico!O3:O12)</f>
        <v/>
      </c>
    </row>
    <row r="16">
      <c r="A16" s="23" t="inlineStr">
        <is>
          <t>Impacto económico por producto</t>
        </is>
      </c>
    </row>
    <row r="17">
      <c r="A17" s="2" t="inlineStr">
        <is>
          <t>Producto</t>
        </is>
      </c>
      <c r="B17" s="2" t="inlineStr">
        <is>
          <t>Impacto (€)</t>
        </is>
      </c>
    </row>
    <row r="18">
      <c r="A18" s="7">
        <f>Conteo_Ciclico!F3</f>
        <v/>
      </c>
      <c r="B18" s="8">
        <f>Conteo_Ciclico!O3</f>
        <v/>
      </c>
    </row>
    <row r="19">
      <c r="A19" s="7">
        <f>Conteo_Ciclico!F4</f>
        <v/>
      </c>
      <c r="B19" s="8">
        <f>Conteo_Ciclico!O4</f>
        <v/>
      </c>
    </row>
    <row r="20">
      <c r="A20" s="7">
        <f>Conteo_Ciclico!F5</f>
        <v/>
      </c>
      <c r="B20" s="8">
        <f>Conteo_Ciclico!O5</f>
        <v/>
      </c>
    </row>
    <row r="21">
      <c r="A21" s="7">
        <f>Conteo_Ciclico!F6</f>
        <v/>
      </c>
      <c r="B21" s="8">
        <f>Conteo_Ciclico!O6</f>
        <v/>
      </c>
    </row>
    <row r="22">
      <c r="A22" s="7">
        <f>Conteo_Ciclico!F7</f>
        <v/>
      </c>
      <c r="B22" s="8">
        <f>Conteo_Ciclico!O7</f>
        <v/>
      </c>
    </row>
    <row r="23">
      <c r="A23" s="7">
        <f>Conteo_Ciclico!F8</f>
        <v/>
      </c>
      <c r="B23" s="8">
        <f>Conteo_Ciclico!O8</f>
        <v/>
      </c>
    </row>
    <row r="24">
      <c r="A24" s="7">
        <f>Conteo_Ciclico!F9</f>
        <v/>
      </c>
      <c r="B24" s="8">
        <f>Conteo_Ciclico!O9</f>
        <v/>
      </c>
    </row>
    <row r="25">
      <c r="A25" s="7">
        <f>Conteo_Ciclico!F10</f>
        <v/>
      </c>
      <c r="B25" s="8">
        <f>Conteo_Ciclico!O10</f>
        <v/>
      </c>
    </row>
    <row r="26">
      <c r="A26" s="7">
        <f>Conteo_Ciclico!F11</f>
        <v/>
      </c>
      <c r="B26" s="8">
        <f>Conteo_Ciclico!O11</f>
        <v/>
      </c>
    </row>
    <row r="27">
      <c r="A27" s="7">
        <f>Conteo_Ciclico!F12</f>
        <v/>
      </c>
      <c r="B27" s="8">
        <f>Conteo_Ciclico!O12</f>
        <v/>
      </c>
    </row>
  </sheetData>
  <mergeCells count="15">
    <mergeCell ref="A1:H1"/>
    <mergeCell ref="A3:B3"/>
    <mergeCell ref="A4:B4"/>
    <mergeCell ref="C3:D3"/>
    <mergeCell ref="C4:D4"/>
    <mergeCell ref="E3:F3"/>
    <mergeCell ref="E4:F4"/>
    <mergeCell ref="G3:H3"/>
    <mergeCell ref="G4:H4"/>
    <mergeCell ref="A6:B6"/>
    <mergeCell ref="A7:B7"/>
    <mergeCell ref="C6:D6"/>
    <mergeCell ref="C7:D7"/>
    <mergeCell ref="E6:F6"/>
    <mergeCell ref="E7:F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25" customWidth="1" min="3" max="3"/>
    <col width="25" customWidth="1" min="4" max="4"/>
  </cols>
  <sheetData>
    <row r="1" ht="26" customHeight="1">
      <c r="A1" s="1" t="inlineStr">
        <is>
          <t>INSTRUCCIONES DE USO — CONTEO CÍCLICO</t>
        </is>
      </c>
    </row>
    <row r="2"/>
    <row r="3" ht="22" customHeight="1">
      <c r="A3" s="24" t="inlineStr">
        <is>
          <t>1. Seleccionar la ubicación y el SKU a contar en la hoja «Conteo_Ciclico».</t>
        </is>
      </c>
    </row>
    <row r="4" ht="22" customHeight="1">
      <c r="A4" s="24" t="inlineStr">
        <is>
          <t>2. Introducir la fecha, el responsable y el stock contado (celdas con fondo amarillo pálido).</t>
        </is>
      </c>
    </row>
    <row r="5" ht="22" customHeight="1">
      <c r="A5" s="24" t="inlineStr">
        <is>
          <t>3. No modificar las columnas calculadas (producto, categoría, coste, diferencias, estado y acción).</t>
        </is>
      </c>
    </row>
    <row r="6" ht="22" customHeight="1">
      <c r="A6" s="24" t="inlineStr">
        <is>
          <t>4. Revisar los faltantes o sobrantes que superen la tolerancia definida en la hoja «Maestro».</t>
        </is>
      </c>
    </row>
    <row r="7" ht="22" customHeight="1">
      <c r="A7" s="24" t="inlineStr">
        <is>
          <t>5. Documentar los ajustes conforme a los procedimientos internos y al control de inventario de la empresa.</t>
        </is>
      </c>
    </row>
    <row r="8" ht="22" customHeight="1">
      <c r="A8" s="24" t="inlineStr">
        <is>
          <t>6. Mantener la trazabilidad de revisiones y responsables, respetando el RGPD/LOPDGDD cuando proceda.</t>
        </is>
      </c>
    </row>
    <row r="9" ht="22" customHeight="1">
      <c r="A9" s="25" t="inlineStr"/>
    </row>
    <row r="10" ht="22" customHeight="1">
      <c r="A10" s="25" t="inlineStr">
        <is>
          <t>Hoja «Maestro»: catálogo de productos con coste unitario, stock de sistema y tolerancia de cada SKU.</t>
        </is>
      </c>
    </row>
    <row r="11" ht="22" customHeight="1">
      <c r="A11" s="25" t="inlineStr">
        <is>
          <t>Hoja «Conteo_Ciclico»: registro principal de conteos con cálculo automático de diferencias e impacto económico.</t>
        </is>
      </c>
    </row>
    <row r="12" ht="22" customHeight="1">
      <c r="A12" s="25" t="inlineStr">
        <is>
          <t>Hoja «Resumen»: panel de indicadores, tablas por estado y almacén, y gráficos de seguimiento.</t>
        </is>
      </c>
    </row>
    <row r="13" ht="22" customHeight="1">
      <c r="A13" s="25" t="inlineStr">
        <is>
          <t>Estados: «Correcto» (dentro de tolerancia), «Faltante» (stock contado inferior) y «Sobrante» (stock contado superior).</t>
        </is>
      </c>
    </row>
    <row r="14" ht="22" customHeight="1">
      <c r="A14" s="25" t="inlineStr">
        <is>
          <t>Acciones: «Sin acción», «Recontar» o «Investigar y ajustar» cuando el impacto absoluto sea igual o superior a 100 €.</t>
        </is>
      </c>
    </row>
  </sheetData>
  <mergeCells count="13">
    <mergeCell ref="A1:D1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2026-08-01T13:27:34Z</dcterms:created>
  <dcterms:modified xmlns:dcterms="http://purl.org/dc/terms/" xmlns:xsi="http://www.w3.org/2001/XMLSchema-instance" xsi:type="dcterms:W3CDTF">2026-08-01T13:27:34Z</dcterms:modified>
</cp:coreProperties>
</file>