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Catálogo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&quot; €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  <font>
      <name val="Calibri"/>
      <b val="1"/>
      <color rgb="001F2937"/>
      <sz val="10"/>
    </font>
    <font>
      <name val="Calibri"/>
      <b val="1"/>
      <color rgb="00C8102E"/>
      <sz val="12"/>
    </font>
    <font>
      <name val="Calibri"/>
      <b val="1"/>
      <color rgb="000F766E"/>
      <sz val="14"/>
    </font>
    <font>
      <name val="Calibri"/>
      <b val="1"/>
      <color rgb="000F766E"/>
      <sz val="11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14B8A6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2" fillId="6" borderId="1" pivotButton="0" quotePrefix="0" xfId="0"/>
    <xf numFmtId="0" fontId="2" fillId="6" borderId="1" applyAlignment="1" pivotButton="0" quotePrefix="0" xfId="0">
      <alignment horizontal="center" vertical="center"/>
    </xf>
    <xf numFmtId="165" fontId="2" fillId="6" borderId="1" applyAlignment="1" pivotButton="0" quotePrefix="0" xfId="0">
      <alignment horizontal="right" vertical="center"/>
    </xf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/>
    </xf>
    <xf numFmtId="0" fontId="4" fillId="7" borderId="0" applyAlignment="1" pivotButton="0" quotePrefix="0" xfId="0">
      <alignment horizontal="center" vertical="center"/>
    </xf>
    <xf numFmtId="0" fontId="6" fillId="0" borderId="0" pivotButton="0" quotePrefix="0" xfId="0"/>
    <xf numFmtId="0" fontId="5" fillId="8" borderId="1" applyAlignment="1" pivotButton="0" quotePrefix="0" xfId="0">
      <alignment horizontal="left" vertical="center"/>
    </xf>
    <xf numFmtId="1" fontId="7" fillId="8" borderId="1" applyAlignment="1" pivotButton="0" quotePrefix="0" xfId="0">
      <alignment horizontal="right" vertical="center"/>
    </xf>
    <xf numFmtId="0" fontId="0" fillId="8" borderId="1" pivotButton="0" quotePrefix="0" xfId="0"/>
    <xf numFmtId="165" fontId="7" fillId="8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right" vertical="center"/>
    </xf>
    <xf numFmtId="10" fontId="3" fillId="0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10" fontId="7" fillId="8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7" fillId="8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 existencias sin IVA por categoría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'Resumen'!G4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'Resumen'!$E$5:$E$8</f>
            </numRef>
          </cat>
          <val>
            <numRef>
              <f>'Resumen'!$G$5:$G$8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porcentual del valor por referencia</a:t>
            </a:r>
          </a:p>
        </rich>
      </tx>
    </title>
    <plotArea>
      <doughnutChart>
        <varyColors val="1"/>
        <ser>
          <idx val="0"/>
          <order val="0"/>
          <tx>
            <strRef>
              <f>'Resumen'!H13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'Resumen'!$E$14:$E$22</f>
            </numRef>
          </cat>
          <val>
            <numRef>
              <f>'Resumen'!$H$14:$H$22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actual frente a stock mínimo por referencia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'Resumen'!F13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'Resumen'!$E$14:$E$22</f>
            </numRef>
          </cat>
          <val>
            <numRef>
              <f>'Resumen'!$F$14:$F$22</f>
            </numRef>
          </val>
        </ser>
        <ser>
          <idx val="1"/>
          <order val="1"/>
          <tx>
            <strRef>
              <f>'Resumen'!G13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'Resumen'!$E$14:$E$22</f>
            </numRef>
          </cat>
          <val>
            <numRef>
              <f>'Resumen'!$G$14:$G$22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Referencia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12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26" customWidth="1" min="4" max="4"/>
    <col width="20" customWidth="1" min="5" max="5"/>
    <col width="12" customWidth="1" min="6" max="6"/>
    <col width="10" customWidth="1" min="7" max="7"/>
    <col width="10" customWidth="1" min="8" max="8"/>
    <col width="12" customWidth="1" min="9" max="9"/>
    <col width="12" customWidth="1" min="10" max="10"/>
    <col width="18" customWidth="1" min="11" max="11"/>
    <col width="9" customWidth="1" min="12" max="12"/>
    <col width="18" customWidth="1" min="13" max="13"/>
    <col width="20" customWidth="1" min="14" max="14"/>
    <col width="20" customWidth="1" min="15" max="15"/>
    <col width="14" customWidth="1" min="16" max="16"/>
    <col width="15" customWidth="1" min="17" max="17"/>
  </cols>
  <sheetData>
    <row r="1" ht="28" customHeight="1">
      <c r="A1" s="1" t="inlineStr">
        <is>
          <t>INVENTARIO VALORADO POR REFERENCIA</t>
        </is>
      </c>
    </row>
    <row r="2" ht="32" customHeight="1">
      <c r="A2" s="2" t="inlineStr">
        <is>
          <t>Referencia</t>
        </is>
      </c>
      <c r="B2" s="2" t="inlineStr">
        <is>
          <t>Descripción</t>
        </is>
      </c>
      <c r="C2" s="2" t="inlineStr">
        <is>
          <t>Categoría</t>
        </is>
      </c>
      <c r="D2" s="2" t="inlineStr">
        <is>
          <t>Proveedor</t>
        </is>
      </c>
      <c r="E2" s="2" t="inlineStr">
        <is>
          <t>Fecha de actualización</t>
        </is>
      </c>
      <c r="F2" s="2" t="inlineStr">
        <is>
          <t>Stock inicial</t>
        </is>
      </c>
      <c r="G2" s="2" t="inlineStr">
        <is>
          <t>Entradas</t>
        </is>
      </c>
      <c r="H2" s="2" t="inlineStr">
        <is>
          <t>Salidas</t>
        </is>
      </c>
      <c r="I2" s="2" t="inlineStr">
        <is>
          <t>Stock actual</t>
        </is>
      </c>
      <c r="J2" s="2" t="inlineStr">
        <is>
          <t>Stock mínimo</t>
        </is>
      </c>
      <c r="K2" s="2" t="inlineStr">
        <is>
          <t>Coste unitario sin IVA</t>
        </is>
      </c>
      <c r="L2" s="2" t="inlineStr">
        <is>
          <t>IVA</t>
        </is>
      </c>
      <c r="M2" s="2" t="inlineStr">
        <is>
          <t>Coste unitario con IVA</t>
        </is>
      </c>
      <c r="N2" s="2" t="inlineStr">
        <is>
          <t>Valor existencias sin IVA</t>
        </is>
      </c>
      <c r="O2" s="2" t="inlineStr">
        <is>
          <t>Valor existencias con IVA</t>
        </is>
      </c>
      <c r="P2" s="2" t="inlineStr">
        <is>
          <t>Estado</t>
        </is>
      </c>
      <c r="Q2" s="2" t="inlineStr">
        <is>
          <t>% del valor total</t>
        </is>
      </c>
    </row>
    <row r="3">
      <c r="A3" s="3" t="inlineStr">
        <is>
          <t>REF-001</t>
        </is>
      </c>
      <c r="B3" s="4">
        <f>IFERROR(VLOOKUP(A3,Catálogo!$A$3:$H$11,2,FALSE),"")</f>
        <v/>
      </c>
      <c r="C3" s="4">
        <f>IFERROR(VLOOKUP(A3,Catálogo!$A$3:$H$11,3,FALSE),"")</f>
        <v/>
      </c>
      <c r="D3" s="4">
        <f>IFERROR(VLOOKUP(A3,Catálogo!$A$3:$H$11,4,FALSE),"")</f>
        <v/>
      </c>
      <c r="E3" s="36" t="n">
        <v>46065</v>
      </c>
      <c r="F3" s="6" t="n">
        <v>25</v>
      </c>
      <c r="G3" s="6" t="n">
        <v>10</v>
      </c>
      <c r="H3" s="6" t="n">
        <v>5</v>
      </c>
      <c r="I3" s="7">
        <f>F3+G3-H3</f>
        <v/>
      </c>
      <c r="J3" s="7">
        <f>IFERROR(VLOOKUP(A3,Catálogo!$A$3:$H$11,5,FALSE),0)</f>
        <v/>
      </c>
      <c r="K3" s="37">
        <f>IFERROR(VLOOKUP(A3,Catálogo!$A$3:$H$11,6,FALSE),0)</f>
        <v/>
      </c>
      <c r="L3" s="9">
        <f>IFERROR(VLOOKUP(A3,Catálogo!$A$3:$H$11,7,FALSE),0)</f>
        <v/>
      </c>
      <c r="M3" s="37">
        <f>K3*(1+L3)</f>
        <v/>
      </c>
      <c r="N3" s="37">
        <f>I3*K3</f>
        <v/>
      </c>
      <c r="O3" s="37">
        <f>I3*M3</f>
        <v/>
      </c>
      <c r="P3" s="10">
        <f>IF(I3&lt;=J3,"REPOSICIÓN","OK")</f>
        <v/>
      </c>
      <c r="Q3" s="9">
        <f>IFERROR(N3/SUM($N$3:$N$11),0)</f>
        <v/>
      </c>
    </row>
    <row r="4">
      <c r="A4" s="3" t="inlineStr">
        <is>
          <t>REF-002</t>
        </is>
      </c>
      <c r="B4" s="4">
        <f>IFERROR(VLOOKUP(A4,Catálogo!$A$3:$H$11,2,FALSE),"")</f>
        <v/>
      </c>
      <c r="C4" s="4">
        <f>IFERROR(VLOOKUP(A4,Catálogo!$A$3:$H$11,3,FALSE),"")</f>
        <v/>
      </c>
      <c r="D4" s="4">
        <f>IFERROR(VLOOKUP(A4,Catálogo!$A$3:$H$11,4,FALSE),"")</f>
        <v/>
      </c>
      <c r="E4" s="36" t="n">
        <v>46084</v>
      </c>
      <c r="F4" s="6" t="n">
        <v>12</v>
      </c>
      <c r="G4" s="6" t="n">
        <v>6</v>
      </c>
      <c r="H4" s="6" t="n">
        <v>4</v>
      </c>
      <c r="I4" s="7">
        <f>F4+G4-H4</f>
        <v/>
      </c>
      <c r="J4" s="7">
        <f>IFERROR(VLOOKUP(A4,Catálogo!$A$3:$H$11,5,FALSE),0)</f>
        <v/>
      </c>
      <c r="K4" s="37">
        <f>IFERROR(VLOOKUP(A4,Catálogo!$A$3:$H$11,6,FALSE),0)</f>
        <v/>
      </c>
      <c r="L4" s="9">
        <f>IFERROR(VLOOKUP(A4,Catálogo!$A$3:$H$11,7,FALSE),0)</f>
        <v/>
      </c>
      <c r="M4" s="37">
        <f>K4*(1+L4)</f>
        <v/>
      </c>
      <c r="N4" s="37">
        <f>I4*K4</f>
        <v/>
      </c>
      <c r="O4" s="37">
        <f>I4*M4</f>
        <v/>
      </c>
      <c r="P4" s="10">
        <f>IF(I4&lt;=J4,"REPOSICIÓN","OK")</f>
        <v/>
      </c>
      <c r="Q4" s="9">
        <f>IFERROR(N4/SUM($N$3:$N$11),0)</f>
        <v/>
      </c>
    </row>
    <row r="5">
      <c r="A5" s="3" t="inlineStr">
        <is>
          <t>REF-003</t>
        </is>
      </c>
      <c r="B5" s="4">
        <f>IFERROR(VLOOKUP(A5,Catálogo!$A$3:$H$11,2,FALSE),"")</f>
        <v/>
      </c>
      <c r="C5" s="4">
        <f>IFERROR(VLOOKUP(A5,Catálogo!$A$3:$H$11,3,FALSE),"")</f>
        <v/>
      </c>
      <c r="D5" s="4">
        <f>IFERROR(VLOOKUP(A5,Catálogo!$A$3:$H$11,4,FALSE),"")</f>
        <v/>
      </c>
      <c r="E5" s="36" t="n">
        <v>46099</v>
      </c>
      <c r="F5" s="6" t="n">
        <v>40</v>
      </c>
      <c r="G5" s="6" t="n">
        <v>20</v>
      </c>
      <c r="H5" s="6" t="n">
        <v>12</v>
      </c>
      <c r="I5" s="7">
        <f>F5+G5-H5</f>
        <v/>
      </c>
      <c r="J5" s="7">
        <f>IFERROR(VLOOKUP(A5,Catálogo!$A$3:$H$11,5,FALSE),0)</f>
        <v/>
      </c>
      <c r="K5" s="37">
        <f>IFERROR(VLOOKUP(A5,Catálogo!$A$3:$H$11,6,FALSE),0)</f>
        <v/>
      </c>
      <c r="L5" s="9">
        <f>IFERROR(VLOOKUP(A5,Catálogo!$A$3:$H$11,7,FALSE),0)</f>
        <v/>
      </c>
      <c r="M5" s="37">
        <f>K5*(1+L5)</f>
        <v/>
      </c>
      <c r="N5" s="37">
        <f>I5*K5</f>
        <v/>
      </c>
      <c r="O5" s="37">
        <f>I5*M5</f>
        <v/>
      </c>
      <c r="P5" s="10">
        <f>IF(I5&lt;=J5,"REPOSICIÓN","OK")</f>
        <v/>
      </c>
      <c r="Q5" s="9">
        <f>IFERROR(N5/SUM($N$3:$N$11),0)</f>
        <v/>
      </c>
    </row>
    <row r="6">
      <c r="A6" s="3" t="inlineStr">
        <is>
          <t>REF-004</t>
        </is>
      </c>
      <c r="B6" s="4">
        <f>IFERROR(VLOOKUP(A6,Catálogo!$A$3:$H$11,2,FALSE),"")</f>
        <v/>
      </c>
      <c r="C6" s="4">
        <f>IFERROR(VLOOKUP(A6,Catálogo!$A$3:$H$11,3,FALSE),"")</f>
        <v/>
      </c>
      <c r="D6" s="4">
        <f>IFERROR(VLOOKUP(A6,Catálogo!$A$3:$H$11,4,FALSE),"")</f>
        <v/>
      </c>
      <c r="E6" s="36" t="n">
        <v>46121</v>
      </c>
      <c r="F6" s="6" t="n">
        <v>60</v>
      </c>
      <c r="G6" s="6" t="n">
        <v>15</v>
      </c>
      <c r="H6" s="6" t="n">
        <v>25</v>
      </c>
      <c r="I6" s="7">
        <f>F6+G6-H6</f>
        <v/>
      </c>
      <c r="J6" s="7">
        <f>IFERROR(VLOOKUP(A6,Catálogo!$A$3:$H$11,5,FALSE),0)</f>
        <v/>
      </c>
      <c r="K6" s="37">
        <f>IFERROR(VLOOKUP(A6,Catálogo!$A$3:$H$11,6,FALSE),0)</f>
        <v/>
      </c>
      <c r="L6" s="9">
        <f>IFERROR(VLOOKUP(A6,Catálogo!$A$3:$H$11,7,FALSE),0)</f>
        <v/>
      </c>
      <c r="M6" s="37">
        <f>K6*(1+L6)</f>
        <v/>
      </c>
      <c r="N6" s="37">
        <f>I6*K6</f>
        <v/>
      </c>
      <c r="O6" s="37">
        <f>I6*M6</f>
        <v/>
      </c>
      <c r="P6" s="10">
        <f>IF(I6&lt;=J6,"REPOSICIÓN","OK")</f>
        <v/>
      </c>
      <c r="Q6" s="9">
        <f>IFERROR(N6/SUM($N$3:$N$11),0)</f>
        <v/>
      </c>
    </row>
    <row r="7">
      <c r="A7" s="3" t="inlineStr">
        <is>
          <t>REF-005</t>
        </is>
      </c>
      <c r="B7" s="4">
        <f>IFERROR(VLOOKUP(A7,Catálogo!$A$3:$H$11,2,FALSE),"")</f>
        <v/>
      </c>
      <c r="C7" s="4">
        <f>IFERROR(VLOOKUP(A7,Catálogo!$A$3:$H$11,3,FALSE),"")</f>
        <v/>
      </c>
      <c r="D7" s="4">
        <f>IFERROR(VLOOKUP(A7,Catálogo!$A$3:$H$11,4,FALSE),"")</f>
        <v/>
      </c>
      <c r="E7" s="36" t="n">
        <v>46134</v>
      </c>
      <c r="F7" s="6" t="n">
        <v>50</v>
      </c>
      <c r="G7" s="6" t="n">
        <v>30</v>
      </c>
      <c r="H7" s="6" t="n">
        <v>40</v>
      </c>
      <c r="I7" s="7">
        <f>F7+G7-H7</f>
        <v/>
      </c>
      <c r="J7" s="7">
        <f>IFERROR(VLOOKUP(A7,Catálogo!$A$3:$H$11,5,FALSE),0)</f>
        <v/>
      </c>
      <c r="K7" s="37">
        <f>IFERROR(VLOOKUP(A7,Catálogo!$A$3:$H$11,6,FALSE),0)</f>
        <v/>
      </c>
      <c r="L7" s="9">
        <f>IFERROR(VLOOKUP(A7,Catálogo!$A$3:$H$11,7,FALSE),0)</f>
        <v/>
      </c>
      <c r="M7" s="37">
        <f>K7*(1+L7)</f>
        <v/>
      </c>
      <c r="N7" s="37">
        <f>I7*K7</f>
        <v/>
      </c>
      <c r="O7" s="37">
        <f>I7*M7</f>
        <v/>
      </c>
      <c r="P7" s="10">
        <f>IF(I7&lt;=J7,"REPOSICIÓN","OK")</f>
        <v/>
      </c>
      <c r="Q7" s="9">
        <f>IFERROR(N7/SUM($N$3:$N$11),0)</f>
        <v/>
      </c>
    </row>
    <row r="8">
      <c r="A8" s="3" t="inlineStr">
        <is>
          <t>REF-006</t>
        </is>
      </c>
      <c r="B8" s="4">
        <f>IFERROR(VLOOKUP(A8,Catálogo!$A$3:$H$11,2,FALSE),"")</f>
        <v/>
      </c>
      <c r="C8" s="4">
        <f>IFERROR(VLOOKUP(A8,Catálogo!$A$3:$H$11,3,FALSE),"")</f>
        <v/>
      </c>
      <c r="D8" s="4">
        <f>IFERROR(VLOOKUP(A8,Catálogo!$A$3:$H$11,4,FALSE),"")</f>
        <v/>
      </c>
      <c r="E8" s="36" t="n">
        <v>46149</v>
      </c>
      <c r="F8" s="6" t="n">
        <v>8</v>
      </c>
      <c r="G8" s="6" t="n">
        <v>4</v>
      </c>
      <c r="H8" s="6" t="n">
        <v>3</v>
      </c>
      <c r="I8" s="7">
        <f>F8+G8-H8</f>
        <v/>
      </c>
      <c r="J8" s="7">
        <f>IFERROR(VLOOKUP(A8,Catálogo!$A$3:$H$11,5,FALSE),0)</f>
        <v/>
      </c>
      <c r="K8" s="37">
        <f>IFERROR(VLOOKUP(A8,Catálogo!$A$3:$H$11,6,FALSE),0)</f>
        <v/>
      </c>
      <c r="L8" s="9">
        <f>IFERROR(VLOOKUP(A8,Catálogo!$A$3:$H$11,7,FALSE),0)</f>
        <v/>
      </c>
      <c r="M8" s="37">
        <f>K8*(1+L8)</f>
        <v/>
      </c>
      <c r="N8" s="37">
        <f>I8*K8</f>
        <v/>
      </c>
      <c r="O8" s="37">
        <f>I8*M8</f>
        <v/>
      </c>
      <c r="P8" s="10">
        <f>IF(I8&lt;=J8,"REPOSICIÓN","OK")</f>
        <v/>
      </c>
      <c r="Q8" s="9">
        <f>IFERROR(N8/SUM($N$3:$N$11),0)</f>
        <v/>
      </c>
    </row>
    <row r="9">
      <c r="A9" s="3" t="inlineStr">
        <is>
          <t>REF-007</t>
        </is>
      </c>
      <c r="B9" s="4">
        <f>IFERROR(VLOOKUP(A9,Catálogo!$A$3:$H$11,2,FALSE),"")</f>
        <v/>
      </c>
      <c r="C9" s="4">
        <f>IFERROR(VLOOKUP(A9,Catálogo!$A$3:$H$11,3,FALSE),"")</f>
        <v/>
      </c>
      <c r="D9" s="4">
        <f>IFERROR(VLOOKUP(A9,Catálogo!$A$3:$H$11,4,FALSE),"")</f>
        <v/>
      </c>
      <c r="E9" s="36" t="n">
        <v>46171</v>
      </c>
      <c r="F9" s="6" t="n">
        <v>30</v>
      </c>
      <c r="G9" s="6" t="n">
        <v>12</v>
      </c>
      <c r="H9" s="6" t="n">
        <v>10</v>
      </c>
      <c r="I9" s="7">
        <f>F9+G9-H9</f>
        <v/>
      </c>
      <c r="J9" s="7">
        <f>IFERROR(VLOOKUP(A9,Catálogo!$A$3:$H$11,5,FALSE),0)</f>
        <v/>
      </c>
      <c r="K9" s="37">
        <f>IFERROR(VLOOKUP(A9,Catálogo!$A$3:$H$11,6,FALSE),0)</f>
        <v/>
      </c>
      <c r="L9" s="9">
        <f>IFERROR(VLOOKUP(A9,Catálogo!$A$3:$H$11,7,FALSE),0)</f>
        <v/>
      </c>
      <c r="M9" s="37">
        <f>K9*(1+L9)</f>
        <v/>
      </c>
      <c r="N9" s="37">
        <f>I9*K9</f>
        <v/>
      </c>
      <c r="O9" s="37">
        <f>I9*M9</f>
        <v/>
      </c>
      <c r="P9" s="10">
        <f>IF(I9&lt;=J9,"REPOSICIÓN","OK")</f>
        <v/>
      </c>
      <c r="Q9" s="9">
        <f>IFERROR(N9/SUM($N$3:$N$11),0)</f>
        <v/>
      </c>
    </row>
    <row r="10">
      <c r="A10" s="3" t="inlineStr">
        <is>
          <t>REF-008</t>
        </is>
      </c>
      <c r="B10" s="4">
        <f>IFERROR(VLOOKUP(A10,Catálogo!$A$3:$H$11,2,FALSE),"")</f>
        <v/>
      </c>
      <c r="C10" s="4">
        <f>IFERROR(VLOOKUP(A10,Catálogo!$A$3:$H$11,3,FALSE),"")</f>
        <v/>
      </c>
      <c r="D10" s="4">
        <f>IFERROR(VLOOKUP(A10,Catálogo!$A$3:$H$11,4,FALSE),"")</f>
        <v/>
      </c>
      <c r="E10" s="36" t="n">
        <v>46188</v>
      </c>
      <c r="F10" s="6" t="n">
        <v>18</v>
      </c>
      <c r="G10" s="6" t="n">
        <v>6</v>
      </c>
      <c r="H10" s="6" t="n">
        <v>8</v>
      </c>
      <c r="I10" s="7">
        <f>F10+G10-H10</f>
        <v/>
      </c>
      <c r="J10" s="7">
        <f>IFERROR(VLOOKUP(A10,Catálogo!$A$3:$H$11,5,FALSE),0)</f>
        <v/>
      </c>
      <c r="K10" s="37">
        <f>IFERROR(VLOOKUP(A10,Catálogo!$A$3:$H$11,6,FALSE),0)</f>
        <v/>
      </c>
      <c r="L10" s="9">
        <f>IFERROR(VLOOKUP(A10,Catálogo!$A$3:$H$11,7,FALSE),0)</f>
        <v/>
      </c>
      <c r="M10" s="37">
        <f>K10*(1+L10)</f>
        <v/>
      </c>
      <c r="N10" s="37">
        <f>I10*K10</f>
        <v/>
      </c>
      <c r="O10" s="37">
        <f>I10*M10</f>
        <v/>
      </c>
      <c r="P10" s="10">
        <f>IF(I10&lt;=J10,"REPOSICIÓN","OK")</f>
        <v/>
      </c>
      <c r="Q10" s="9">
        <f>IFERROR(N10/SUM($N$3:$N$11),0)</f>
        <v/>
      </c>
    </row>
    <row r="11">
      <c r="A11" s="3" t="inlineStr">
        <is>
          <t>REF-009</t>
        </is>
      </c>
      <c r="B11" s="4">
        <f>IFERROR(VLOOKUP(A11,Catálogo!$A$3:$H$11,2,FALSE),"")</f>
        <v/>
      </c>
      <c r="C11" s="4">
        <f>IFERROR(VLOOKUP(A11,Catálogo!$A$3:$H$11,3,FALSE),"")</f>
        <v/>
      </c>
      <c r="D11" s="4">
        <f>IFERROR(VLOOKUP(A11,Catálogo!$A$3:$H$11,4,FALSE),"")</f>
        <v/>
      </c>
      <c r="E11" s="36" t="n">
        <v>46205</v>
      </c>
      <c r="F11" s="6" t="n">
        <v>14</v>
      </c>
      <c r="G11" s="6" t="n">
        <v>4</v>
      </c>
      <c r="H11" s="6" t="n">
        <v>6</v>
      </c>
      <c r="I11" s="7">
        <f>F11+G11-H11</f>
        <v/>
      </c>
      <c r="J11" s="7">
        <f>IFERROR(VLOOKUP(A11,Catálogo!$A$3:$H$11,5,FALSE),0)</f>
        <v/>
      </c>
      <c r="K11" s="37">
        <f>IFERROR(VLOOKUP(A11,Catálogo!$A$3:$H$11,6,FALSE),0)</f>
        <v/>
      </c>
      <c r="L11" s="9">
        <f>IFERROR(VLOOKUP(A11,Catálogo!$A$3:$H$11,7,FALSE),0)</f>
        <v/>
      </c>
      <c r="M11" s="37">
        <f>K11*(1+L11)</f>
        <v/>
      </c>
      <c r="N11" s="37">
        <f>I11*K11</f>
        <v/>
      </c>
      <c r="O11" s="37">
        <f>I11*M11</f>
        <v/>
      </c>
      <c r="P11" s="10">
        <f>IF(I11&lt;=J11,"REPOSICIÓN","OK")</f>
        <v/>
      </c>
      <c r="Q11" s="9">
        <f>IFERROR(N11/SUM($N$3:$N$11),0)</f>
        <v/>
      </c>
    </row>
    <row r="12">
      <c r="A12" s="11" t="inlineStr">
        <is>
          <t>TOTALES</t>
        </is>
      </c>
      <c r="B12" s="11" t="n"/>
      <c r="C12" s="11" t="n"/>
      <c r="D12" s="11" t="n"/>
      <c r="E12" s="11" t="n"/>
      <c r="F12" s="11" t="n"/>
      <c r="G12" s="11" t="n"/>
      <c r="H12" s="11" t="n"/>
      <c r="I12" s="12">
        <f>SUM(I3:I11)</f>
        <v/>
      </c>
      <c r="J12" s="11" t="n"/>
      <c r="K12" s="11" t="n"/>
      <c r="L12" s="11" t="n"/>
      <c r="M12" s="11" t="n"/>
      <c r="N12" s="38">
        <f>SUM(N3:N11)</f>
        <v/>
      </c>
      <c r="O12" s="38">
        <f>SUM(O3:O11)</f>
        <v/>
      </c>
      <c r="P12" s="11" t="n"/>
      <c r="Q12" s="11" t="n"/>
    </row>
  </sheetData>
  <mergeCells count="1">
    <mergeCell ref="A1:Q1"/>
  </mergeCells>
  <conditionalFormatting sqref="P3:P11">
    <cfRule type="expression" priority="1" dxfId="0" stopIfTrue="1">
      <formula>$P3="REPOSICIÓN"</formula>
    </cfRule>
    <cfRule type="expression" priority="2" dxfId="1" stopIfTrue="1">
      <formula>$P3="OK"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28" customWidth="1" min="4" max="4"/>
    <col width="13" customWidth="1" min="5" max="5"/>
    <col width="20" customWidth="1" min="6" max="6"/>
    <col width="9" customWidth="1" min="7" max="7"/>
    <col width="26" customWidth="1" min="8" max="8"/>
  </cols>
  <sheetData>
    <row r="1" ht="26" customHeight="1">
      <c r="A1" s="14" t="inlineStr">
        <is>
          <t>CATÁLOGO DE REFERENCIAS</t>
        </is>
      </c>
    </row>
    <row r="2">
      <c r="A2" s="15" t="inlineStr">
        <is>
          <t>Referencia</t>
        </is>
      </c>
      <c r="B2" s="15" t="inlineStr">
        <is>
          <t>Descripción</t>
        </is>
      </c>
      <c r="C2" s="15" t="inlineStr">
        <is>
          <t>Categoría</t>
        </is>
      </c>
      <c r="D2" s="15" t="inlineStr">
        <is>
          <t>Proveedor</t>
        </is>
      </c>
      <c r="E2" s="15" t="inlineStr">
        <is>
          <t>Stock mínimo</t>
        </is>
      </c>
      <c r="F2" s="15" t="inlineStr">
        <is>
          <t>Coste unitario sin IVA</t>
        </is>
      </c>
      <c r="G2" s="15" t="inlineStr">
        <is>
          <t>IVA</t>
        </is>
      </c>
      <c r="H2" s="15" t="inlineStr">
        <is>
          <t>Ubicación</t>
        </is>
      </c>
    </row>
    <row r="3">
      <c r="A3" s="16" t="inlineStr">
        <is>
          <t>REF-001</t>
        </is>
      </c>
      <c r="B3" s="16" t="inlineStr">
        <is>
          <t>Silla ergonómica</t>
        </is>
      </c>
      <c r="C3" s="16" t="inlineStr">
        <is>
          <t>Mobiliario</t>
        </is>
      </c>
      <c r="D3" s="16" t="inlineStr">
        <is>
          <t>Ofisupply Madrid S.L.</t>
        </is>
      </c>
      <c r="E3" s="17" t="n">
        <v>10</v>
      </c>
      <c r="F3" s="39" t="n">
        <v>185</v>
      </c>
      <c r="G3" s="19" t="n">
        <v>0.21</v>
      </c>
      <c r="H3" s="16" t="inlineStr">
        <is>
          <t>Almacén A - Pasillo 1</t>
        </is>
      </c>
    </row>
    <row r="4">
      <c r="A4" s="3" t="inlineStr">
        <is>
          <t>REF-002</t>
        </is>
      </c>
      <c r="B4" s="3" t="inlineStr">
        <is>
          <t>Mesa de oficina</t>
        </is>
      </c>
      <c r="C4" s="3" t="inlineStr">
        <is>
          <t>Mobiliario</t>
        </is>
      </c>
      <c r="D4" s="3" t="inlineStr">
        <is>
          <t>Muebles BCN S.A.</t>
        </is>
      </c>
      <c r="E4" s="6" t="n">
        <v>8</v>
      </c>
      <c r="F4" s="40" t="n">
        <v>220</v>
      </c>
      <c r="G4" s="21" t="n">
        <v>0.21</v>
      </c>
      <c r="H4" s="3" t="inlineStr">
        <is>
          <t>Almacén A - Pasillo 2</t>
        </is>
      </c>
    </row>
    <row r="5">
      <c r="A5" s="16" t="inlineStr">
        <is>
          <t>REF-003</t>
        </is>
      </c>
      <c r="B5" s="16" t="inlineStr">
        <is>
          <t>Monitor 24 pulgadas</t>
        </is>
      </c>
      <c r="C5" s="16" t="inlineStr">
        <is>
          <t>Informática</t>
        </is>
      </c>
      <c r="D5" s="16" t="inlineStr">
        <is>
          <t>TecnoValencia Distribución</t>
        </is>
      </c>
      <c r="E5" s="17" t="n">
        <v>12</v>
      </c>
      <c r="F5" s="39" t="n">
        <v>139.9</v>
      </c>
      <c r="G5" s="19" t="n">
        <v>0.21</v>
      </c>
      <c r="H5" s="16" t="inlineStr">
        <is>
          <t>Almacén B - Estantería 3</t>
        </is>
      </c>
    </row>
    <row r="6">
      <c r="A6" s="3" t="inlineStr">
        <is>
          <t>REF-004</t>
        </is>
      </c>
      <c r="B6" s="3" t="inlineStr">
        <is>
          <t>Teclado inalámbrico</t>
        </is>
      </c>
      <c r="C6" s="3" t="inlineStr">
        <is>
          <t>Informática</t>
        </is>
      </c>
      <c r="D6" s="3" t="inlineStr">
        <is>
          <t>Periféricos Sevilla S.L.</t>
        </is>
      </c>
      <c r="E6" s="6" t="n">
        <v>15</v>
      </c>
      <c r="F6" s="40" t="n">
        <v>24.5</v>
      </c>
      <c r="G6" s="21" t="n">
        <v>0.21</v>
      </c>
      <c r="H6" s="3" t="inlineStr">
        <is>
          <t>Almacén B - Estantería 1</t>
        </is>
      </c>
    </row>
    <row r="7">
      <c r="A7" s="16" t="inlineStr">
        <is>
          <t>REF-005</t>
        </is>
      </c>
      <c r="B7" s="16" t="inlineStr">
        <is>
          <t>Ratón profesional</t>
        </is>
      </c>
      <c r="C7" s="16" t="inlineStr">
        <is>
          <t>Informática</t>
        </is>
      </c>
      <c r="D7" s="16" t="inlineStr">
        <is>
          <t>Zaragoza Tech Supplies</t>
        </is>
      </c>
      <c r="E7" s="17" t="n">
        <v>15</v>
      </c>
      <c r="F7" s="39" t="n">
        <v>18.75</v>
      </c>
      <c r="G7" s="19" t="n">
        <v>0.21</v>
      </c>
      <c r="H7" s="16" t="inlineStr">
        <is>
          <t>Almacén B - Estantería 1</t>
        </is>
      </c>
    </row>
    <row r="8">
      <c r="A8" s="3" t="inlineStr">
        <is>
          <t>REF-006</t>
        </is>
      </c>
      <c r="B8" s="3" t="inlineStr">
        <is>
          <t>Archivador metálico</t>
        </is>
      </c>
      <c r="C8" s="3" t="inlineStr">
        <is>
          <t>Mobiliario</t>
        </is>
      </c>
      <c r="D8" s="3" t="inlineStr">
        <is>
          <t>Muebles del Sur Málaga</t>
        </is>
      </c>
      <c r="E8" s="6" t="n">
        <v>6</v>
      </c>
      <c r="F8" s="40" t="n">
        <v>95</v>
      </c>
      <c r="G8" s="21" t="n">
        <v>0.21</v>
      </c>
      <c r="H8" s="3" t="inlineStr">
        <is>
          <t>Almacén A - Pasillo 3</t>
        </is>
      </c>
    </row>
    <row r="9">
      <c r="A9" s="16" t="inlineStr">
        <is>
          <t>REF-007</t>
        </is>
      </c>
      <c r="B9" s="16" t="inlineStr">
        <is>
          <t>Lámpara LED de escritorio</t>
        </is>
      </c>
      <c r="C9" s="16" t="inlineStr">
        <is>
          <t>Iluminación</t>
        </is>
      </c>
      <c r="D9" s="16" t="inlineStr">
        <is>
          <t>Ilumina Bilbao S.A.</t>
        </is>
      </c>
      <c r="E9" s="17" t="n">
        <v>10</v>
      </c>
      <c r="F9" s="39" t="n">
        <v>32.9</v>
      </c>
      <c r="G9" s="19" t="n">
        <v>0.21</v>
      </c>
      <c r="H9" s="16" t="inlineStr">
        <is>
          <t>Almacén B - Estantería 2</t>
        </is>
      </c>
    </row>
    <row r="10">
      <c r="A10" s="3" t="inlineStr">
        <is>
          <t>REF-008</t>
        </is>
      </c>
      <c r="B10" s="3" t="inlineStr">
        <is>
          <t>Mochila para portátil</t>
        </is>
      </c>
      <c r="C10" s="3" t="inlineStr">
        <is>
          <t>Accesorios</t>
        </is>
      </c>
      <c r="D10" s="3" t="inlineStr">
        <is>
          <t>Complementos Alicante</t>
        </is>
      </c>
      <c r="E10" s="6" t="n">
        <v>9</v>
      </c>
      <c r="F10" s="40" t="n">
        <v>27.5</v>
      </c>
      <c r="G10" s="21" t="n">
        <v>0.21</v>
      </c>
      <c r="H10" s="3" t="inlineStr">
        <is>
          <t>Almacén B - Estantería 4</t>
        </is>
      </c>
    </row>
    <row r="11">
      <c r="A11" s="16" t="inlineStr">
        <is>
          <t>REF-009</t>
        </is>
      </c>
      <c r="B11" s="16" t="inlineStr">
        <is>
          <t>Soporte ajustable para monitor</t>
        </is>
      </c>
      <c r="C11" s="16" t="inlineStr">
        <is>
          <t>Accesorios</t>
        </is>
      </c>
      <c r="D11" s="16" t="inlineStr">
        <is>
          <t>Granada Office Solutions</t>
        </is>
      </c>
      <c r="E11" s="17" t="n">
        <v>8</v>
      </c>
      <c r="F11" s="39" t="n">
        <v>21.9</v>
      </c>
      <c r="G11" s="19" t="n">
        <v>0.21</v>
      </c>
      <c r="H11" s="16" t="inlineStr">
        <is>
          <t>Almacén B - Estantería 2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4" customWidth="1" min="4" max="4"/>
    <col width="26" customWidth="1" min="5" max="5"/>
    <col width="14" customWidth="1" min="6" max="6"/>
    <col width="16" customWidth="1" min="7" max="7"/>
    <col width="14" customWidth="1" min="8" max="8"/>
  </cols>
  <sheetData>
    <row r="1" ht="28" customHeight="1">
      <c r="A1" s="22" t="inlineStr">
        <is>
          <t>PANEL DE CONTROL DEL INVENTARIO</t>
        </is>
      </c>
    </row>
    <row r="2"/>
    <row r="3">
      <c r="A3" s="23" t="inlineStr">
        <is>
          <t>INDICADORES CLAVE</t>
        </is>
      </c>
      <c r="E3" s="23" t="inlineStr">
        <is>
          <t>RESUMEN POR CATEGORÍA</t>
        </is>
      </c>
    </row>
    <row r="4">
      <c r="A4" s="24" t="inlineStr">
        <is>
          <t>Referencias activas</t>
        </is>
      </c>
      <c r="B4" s="25">
        <f>COUNTIF(Inventario!$A$3:$A$11,"&lt;&gt;")</f>
        <v/>
      </c>
      <c r="C4" s="26" t="n"/>
      <c r="E4" s="15" t="inlineStr">
        <is>
          <t>Categoría</t>
        </is>
      </c>
      <c r="F4" s="15" t="inlineStr">
        <is>
          <t>Unidades</t>
        </is>
      </c>
      <c r="G4" s="15" t="inlineStr">
        <is>
          <t>Valor sin IVA</t>
        </is>
      </c>
      <c r="H4" s="15" t="inlineStr">
        <is>
          <t>% del valor</t>
        </is>
      </c>
    </row>
    <row r="5">
      <c r="A5" s="24" t="inlineStr">
        <is>
          <t>Unidades en stock</t>
        </is>
      </c>
      <c r="B5" s="25">
        <f>SUM(Inventario!$I$3:$I$11)</f>
        <v/>
      </c>
      <c r="C5" s="26" t="n"/>
      <c r="E5" s="16" t="inlineStr">
        <is>
          <t>Mobiliario</t>
        </is>
      </c>
      <c r="F5" s="17">
        <f>SUMIF(Inventario!$C$3:$C$11,E5,Inventario!$I$3:$I$11)</f>
        <v/>
      </c>
      <c r="G5" s="39">
        <f>SUMIF(Inventario!$C$3:$C$11,E5,Inventario!$N$3:$N$11)</f>
        <v/>
      </c>
      <c r="H5" s="19">
        <f>IFERROR(G5/SUM(Inventario!$N$3:$N$11),0)</f>
        <v/>
      </c>
    </row>
    <row r="6">
      <c r="A6" s="24" t="inlineStr">
        <is>
          <t>Valor total sin IVA</t>
        </is>
      </c>
      <c r="B6" s="41">
        <f>SUM(Inventario!$N$3:$N$11)</f>
        <v/>
      </c>
      <c r="C6" s="26" t="n"/>
      <c r="E6" s="28" t="inlineStr">
        <is>
          <t>Informática</t>
        </is>
      </c>
      <c r="F6" s="29">
        <f>SUMIF(Inventario!$C$3:$C$11,E6,Inventario!$I$3:$I$11)</f>
        <v/>
      </c>
      <c r="G6" s="42">
        <f>SUMIF(Inventario!$C$3:$C$11,E6,Inventario!$N$3:$N$11)</f>
        <v/>
      </c>
      <c r="H6" s="31">
        <f>IFERROR(G6/SUM(Inventario!$N$3:$N$11),0)</f>
        <v/>
      </c>
    </row>
    <row r="7">
      <c r="A7" s="24" t="inlineStr">
        <is>
          <t>Valor total con IVA</t>
        </is>
      </c>
      <c r="B7" s="41">
        <f>SUM(Inventario!$O$3:$O$11)</f>
        <v/>
      </c>
      <c r="C7" s="26" t="n"/>
      <c r="E7" s="16" t="inlineStr">
        <is>
          <t>Iluminación</t>
        </is>
      </c>
      <c r="F7" s="17">
        <f>SUMIF(Inventario!$C$3:$C$11,E7,Inventario!$I$3:$I$11)</f>
        <v/>
      </c>
      <c r="G7" s="39">
        <f>SUMIF(Inventario!$C$3:$C$11,E7,Inventario!$N$3:$N$11)</f>
        <v/>
      </c>
      <c r="H7" s="19">
        <f>IFERROR(G7/SUM(Inventario!$N$3:$N$11),0)</f>
        <v/>
      </c>
    </row>
    <row r="8">
      <c r="A8" s="24" t="inlineStr">
        <is>
          <t>Coste medio unitario</t>
        </is>
      </c>
      <c r="B8" s="41">
        <f>IFERROR(AVERAGE(Inventario!$K$3:$K$11),0)</f>
        <v/>
      </c>
      <c r="C8" s="26" t="n"/>
      <c r="E8" s="28" t="inlineStr">
        <is>
          <t>Accesorios</t>
        </is>
      </c>
      <c r="F8" s="29">
        <f>SUMIF(Inventario!$C$3:$C$11,E8,Inventario!$I$3:$I$11)</f>
        <v/>
      </c>
      <c r="G8" s="42">
        <f>SUMIF(Inventario!$C$3:$C$11,E8,Inventario!$N$3:$N$11)</f>
        <v/>
      </c>
      <c r="H8" s="31">
        <f>IFERROR(G8/SUM(Inventario!$N$3:$N$11),0)</f>
        <v/>
      </c>
    </row>
    <row r="9">
      <c r="A9" s="24" t="inlineStr">
        <is>
          <t>Referencias a reponer</t>
        </is>
      </c>
      <c r="B9" s="25">
        <f>COUNTIF(Inventario!$P$3:$P$11,"REPOSICIÓN")</f>
        <v/>
      </c>
      <c r="C9" s="26" t="n"/>
      <c r="E9" s="11" t="inlineStr">
        <is>
          <t>TOTAL</t>
        </is>
      </c>
      <c r="F9" s="12">
        <f>SUM(F5:F8)</f>
        <v/>
      </c>
      <c r="G9" s="38">
        <f>SUM(G5:G8)</f>
        <v/>
      </c>
      <c r="H9" s="32">
        <f>SUM(H5:H8)</f>
        <v/>
      </c>
    </row>
    <row r="10">
      <c r="A10" s="24" t="inlineStr">
        <is>
          <t>% referencias bajo mínimo</t>
        </is>
      </c>
      <c r="B10" s="33">
        <f>IFERROR(COUNTIF(Inventario!$P$3:$P$11,"REPOSICIÓN")/COUNTIF(Inventario!$A$3:$A$11,"&lt;&gt;"),0)</f>
        <v/>
      </c>
      <c r="C10" s="26" t="n"/>
    </row>
    <row r="11"/>
    <row r="12">
      <c r="E12" s="23" t="inlineStr">
        <is>
          <t>STOCK ACTUAL VS STOCK MÍNIMO POR REFERENCIA</t>
        </is>
      </c>
    </row>
    <row r="13">
      <c r="E13" s="15" t="inlineStr">
        <is>
          <t>Referencia</t>
        </is>
      </c>
      <c r="F13" s="15" t="inlineStr">
        <is>
          <t>Stock actual</t>
        </is>
      </c>
      <c r="G13" s="15" t="inlineStr">
        <is>
          <t>Stock mínimo</t>
        </is>
      </c>
      <c r="H13" s="15" t="inlineStr">
        <is>
          <t>Valor sin IVA</t>
        </is>
      </c>
    </row>
    <row r="14">
      <c r="E14" s="17">
        <f>Inventario!A3</f>
        <v/>
      </c>
      <c r="F14" s="17">
        <f>Inventario!I3</f>
        <v/>
      </c>
      <c r="G14" s="17">
        <f>Inventario!J3</f>
        <v/>
      </c>
      <c r="H14" s="39">
        <f>Inventario!N3</f>
        <v/>
      </c>
    </row>
    <row r="15">
      <c r="E15" s="29">
        <f>Inventario!A4</f>
        <v/>
      </c>
      <c r="F15" s="29">
        <f>Inventario!I4</f>
        <v/>
      </c>
      <c r="G15" s="29">
        <f>Inventario!J4</f>
        <v/>
      </c>
      <c r="H15" s="42">
        <f>Inventario!N4</f>
        <v/>
      </c>
    </row>
    <row r="16">
      <c r="E16" s="17">
        <f>Inventario!A5</f>
        <v/>
      </c>
      <c r="F16" s="17">
        <f>Inventario!I5</f>
        <v/>
      </c>
      <c r="G16" s="17">
        <f>Inventario!J5</f>
        <v/>
      </c>
      <c r="H16" s="39">
        <f>Inventario!N5</f>
        <v/>
      </c>
    </row>
    <row r="17">
      <c r="E17" s="29">
        <f>Inventario!A6</f>
        <v/>
      </c>
      <c r="F17" s="29">
        <f>Inventario!I6</f>
        <v/>
      </c>
      <c r="G17" s="29">
        <f>Inventario!J6</f>
        <v/>
      </c>
      <c r="H17" s="42">
        <f>Inventario!N6</f>
        <v/>
      </c>
    </row>
    <row r="18">
      <c r="E18" s="17">
        <f>Inventario!A7</f>
        <v/>
      </c>
      <c r="F18" s="17">
        <f>Inventario!I7</f>
        <v/>
      </c>
      <c r="G18" s="17">
        <f>Inventario!J7</f>
        <v/>
      </c>
      <c r="H18" s="39">
        <f>Inventario!N7</f>
        <v/>
      </c>
    </row>
    <row r="19">
      <c r="E19" s="29">
        <f>Inventario!A8</f>
        <v/>
      </c>
      <c r="F19" s="29">
        <f>Inventario!I8</f>
        <v/>
      </c>
      <c r="G19" s="29">
        <f>Inventario!J8</f>
        <v/>
      </c>
      <c r="H19" s="42">
        <f>Inventario!N8</f>
        <v/>
      </c>
    </row>
    <row r="20">
      <c r="E20" s="17">
        <f>Inventario!A9</f>
        <v/>
      </c>
      <c r="F20" s="17">
        <f>Inventario!I9</f>
        <v/>
      </c>
      <c r="G20" s="17">
        <f>Inventario!J9</f>
        <v/>
      </c>
      <c r="H20" s="39">
        <f>Inventario!N9</f>
        <v/>
      </c>
    </row>
    <row r="21">
      <c r="E21" s="29">
        <f>Inventario!A10</f>
        <v/>
      </c>
      <c r="F21" s="29">
        <f>Inventario!I10</f>
        <v/>
      </c>
      <c r="G21" s="29">
        <f>Inventario!J10</f>
        <v/>
      </c>
      <c r="H21" s="42">
        <f>Inventario!N10</f>
        <v/>
      </c>
    </row>
    <row r="22">
      <c r="E22" s="17">
        <f>Inventario!A11</f>
        <v/>
      </c>
      <c r="F22" s="17">
        <f>Inventario!I11</f>
        <v/>
      </c>
      <c r="G22" s="17">
        <f>Inventario!J11</f>
        <v/>
      </c>
      <c r="H22" s="39">
        <f>Inventario!N11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" t="inlineStr">
        <is>
          <t>INSTRUCCIONES DE USO</t>
        </is>
      </c>
    </row>
    <row r="2"/>
    <row r="3">
      <c r="A3" s="34" t="inlineStr">
        <is>
          <t>1. Catálogo</t>
        </is>
      </c>
    </row>
    <row r="4" ht="42" customHeight="1">
      <c r="A4" s="35" t="inlineStr">
        <is>
          <t>Introduzca o modifique las referencias únicamente en la hoja «Catálogo». Cada referencia debe tener un código único (por ejemplo, REF-001) junto con su descripción, categoría, proveedor, stock mínimo, coste unitario sin IVA, tipo de IVA y ubicación.</t>
        </is>
      </c>
    </row>
    <row r="5">
      <c r="A5" s="34" t="inlineStr">
        <is>
          <t>2. Inventario</t>
        </is>
      </c>
    </row>
    <row r="6" ht="42" customHeight="1">
      <c r="A6" s="35" t="inlineStr">
        <is>
          <t>Registre en la hoja «Inventario» las cantidades de stock inicial, entradas y salidas, así como la fecha de actualización. Las celdas con fondo amarillo pálido son editables; el resto se calcula automáticamente.</t>
        </is>
      </c>
    </row>
    <row r="7">
      <c r="A7" s="34" t="inlineStr">
        <is>
          <t>3. Columnas calculadas</t>
        </is>
      </c>
    </row>
    <row r="8" ht="42" customHeight="1">
      <c r="A8" s="35" t="inlineStr">
        <is>
          <t>No sobrescriba las columnas calculadas (fondo gris): descripción, categoría, proveedor, stock actual, stock mínimo, costes, valores de existencias, estado y porcentaje del valor total se obtienen mediante fórmulas.</t>
        </is>
      </c>
    </row>
    <row r="9">
      <c r="A9" s="34" t="inlineStr">
        <is>
          <t>4. Valoración sin IVA</t>
        </is>
      </c>
    </row>
    <row r="10" ht="42" customHeight="1">
      <c r="A10" s="35" t="inlineStr">
        <is>
          <t>El valor principal del inventario se calcula sin IVA, que es el criterio recomendado para el análisis contable de las existencias de una empresa.</t>
        </is>
      </c>
    </row>
    <row r="11">
      <c r="A11" s="34" t="inlineStr">
        <is>
          <t>5. IVA informativo</t>
        </is>
      </c>
    </row>
    <row r="12" ht="42" customHeight="1">
      <c r="A12" s="35" t="inlineStr">
        <is>
          <t>El IVA y el valor con IVA se muestran con fines informativos. Revise el tratamiento fiscal aplicable a su actividad ante la Agencia Tributaria o su asesor.</t>
        </is>
      </c>
    </row>
    <row r="13">
      <c r="A13" s="34" t="inlineStr">
        <is>
          <t>6. Reposición</t>
        </is>
      </c>
    </row>
    <row r="14" ht="42" customHeight="1">
      <c r="A14" s="35" t="inlineStr">
        <is>
          <t>Actualice la fecha de inventario periódicamente y compruebe las referencias marcadas como «REPOSICIÓN» (stock actual igual o inferior al stock mínimo) para gestionar los pedidos a proveedores.</t>
        </is>
      </c>
    </row>
    <row r="15">
      <c r="A15" s="34" t="inlineStr">
        <is>
          <t>7. Aviso</t>
        </is>
      </c>
    </row>
    <row r="16" ht="42" customHeight="1">
      <c r="A16" s="35" t="inlineStr">
        <is>
          <t>Este archivo es una plantilla gratuita de apoyo a la gestión y no sustituye la revisión contable o fiscal profesional.</t>
        </is>
      </c>
    </row>
  </sheetData>
  <mergeCells count="15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2026-08-01T18:52:30Z</dcterms:created>
  <dcterms:modified xmlns:dcterms="http://purl.org/dc/terms/" xmlns:xsi="http://www.w3.org/2001/XMLSchema-instance" xsi:type="dcterms:W3CDTF">2026-08-01T18:52:30Z</dcterms:modified>
</cp:coreProperties>
</file>