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ccione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&quot; €&quot;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9" fontId="0" fillId="5" borderId="1" applyAlignment="1" pivotButton="0" quotePrefix="0" xfId="0">
      <alignment horizontal="center" vertical="center" wrapText="1"/>
    </xf>
    <xf numFmtId="9" fontId="0" fillId="0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Lecciones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'Resumen'!$D$4:$D$5</f>
            </numRef>
          </cat>
          <val>
            <numRef>
              <f>'Resumen'!$E$4:$E$5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Lecciones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Impacto total (€) por área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'Resumen'!B13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'Resumen'!$A$14:$A$22</f>
            </numRef>
          </cat>
          <val>
            <numRef>
              <f>'Resumen'!$B$14:$B$22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Área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tipo de lección</a:t>
            </a:r>
          </a:p>
        </rich>
      </tx>
    </title>
    <plotArea>
      <pieChart>
        <varyColors val="1"/>
        <ser>
          <idx val="0"/>
          <order val="0"/>
          <tx>
            <strRef>
              <f>'Resumen'!E13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'Resumen'!$D$14:$D$19</f>
            </numRef>
          </cat>
          <val>
            <numRef>
              <f>'Resumen'!$E$14:$E$19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de lecciones registradas (2026)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'Resumen'!B25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'Resumen'!$A$26:$A$37</f>
            </numRef>
          </cat>
          <val>
            <numRef>
              <f>'Resumen'!$B$26:$B$37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Lecciones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0</col>
      <colOff>0</colOff>
      <row>39</row>
      <rowOff>0</rowOff>
    </from>
    <ext cx="7920000" cy="32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4" customWidth="1" min="4" max="4"/>
    <col width="14" customWidth="1" min="5" max="5"/>
    <col width="34" customWidth="1" min="6" max="6"/>
    <col width="30" customWidth="1" min="7" max="7"/>
    <col width="13" customWidth="1" min="8" max="8"/>
    <col width="12" customWidth="1" min="9" max="9"/>
    <col width="11" customWidth="1" min="10" max="10"/>
    <col width="34" customWidth="1" min="11" max="11"/>
    <col width="16" customWidth="1" min="12" max="12"/>
    <col width="15" customWidth="1" min="13" max="13"/>
    <col width="12" customWidth="1" min="14" max="14"/>
    <col width="11" customWidth="1" min="15" max="15"/>
    <col width="15" customWidth="1" min="16" max="16"/>
    <col width="13" customWidth="1" min="17" max="17"/>
    <col width="13" customWidth="1" min="18" max="18"/>
    <col width="14" customWidth="1" min="19" max="19"/>
    <col width="34" customWidth="1" min="20" max="20"/>
  </cols>
  <sheetData>
    <row r="1" ht="28" customHeight="1">
      <c r="A1" s="1" t="inlineStr">
        <is>
          <t>REGISTRO DE LECCIONES APRENDIDAS DEL PROYECTO</t>
        </is>
      </c>
    </row>
    <row r="2" ht="34" customHeight="1">
      <c r="A2" s="2" t="inlineStr">
        <is>
          <t>ID Lección</t>
        </is>
      </c>
      <c r="B2" s="2" t="inlineStr">
        <is>
          <t>Fecha detección</t>
        </is>
      </c>
      <c r="C2" s="2" t="inlineStr">
        <is>
          <t>Fase del proyecto</t>
        </is>
      </c>
      <c r="D2" s="2" t="inlineStr">
        <is>
          <t>Área</t>
        </is>
      </c>
      <c r="E2" s="2" t="inlineStr">
        <is>
          <t>Tipo de lección</t>
        </is>
      </c>
      <c r="F2" s="2" t="inlineStr">
        <is>
          <t>Descripción de la situación</t>
        </is>
      </c>
      <c r="G2" s="2" t="inlineStr">
        <is>
          <t>Causa raíz</t>
        </is>
      </c>
      <c r="H2" s="2" t="inlineStr">
        <is>
          <t>Impacto (€)</t>
        </is>
      </c>
      <c r="I2" s="2" t="inlineStr">
        <is>
          <t>Impacto plazo (días)</t>
        </is>
      </c>
      <c r="J2" s="2" t="inlineStr">
        <is>
          <t>Severidad</t>
        </is>
      </c>
      <c r="K2" s="2" t="inlineStr">
        <is>
          <t>Acción correctiva</t>
        </is>
      </c>
      <c r="L2" s="2" t="inlineStr">
        <is>
          <t>Responsable</t>
        </is>
      </c>
      <c r="M2" s="2" t="inlineStr">
        <is>
          <t>Fecha compromiso</t>
        </is>
      </c>
      <c r="N2" s="2" t="inlineStr">
        <is>
          <t>Estado</t>
        </is>
      </c>
      <c r="O2" s="2" t="inlineStr">
        <is>
          <t>Prioridad</t>
        </is>
      </c>
      <c r="P2" s="2" t="inlineStr">
        <is>
          <t>Aprobada por</t>
        </is>
      </c>
      <c r="Q2" s="2" t="inlineStr">
        <is>
          <t>Cierre real</t>
        </is>
      </c>
      <c r="R2" s="2" t="inlineStr">
        <is>
          <t>Días para cierre</t>
        </is>
      </c>
      <c r="S2" s="2" t="inlineStr">
        <is>
          <t>¿Cerrada a tiempo?</t>
        </is>
      </c>
      <c r="T2" s="2" t="inlineStr">
        <is>
          <t>Observaciones</t>
        </is>
      </c>
    </row>
    <row r="3">
      <c r="A3" s="3" t="inlineStr">
        <is>
          <t>L-001</t>
        </is>
      </c>
      <c r="B3" s="20" t="n">
        <v>46037</v>
      </c>
      <c r="C3" s="5" t="inlineStr">
        <is>
          <t>Inicio</t>
        </is>
      </c>
      <c r="D3" s="5" t="inlineStr">
        <is>
          <t>Requisitos</t>
        </is>
      </c>
      <c r="E3" s="5" t="inlineStr">
        <is>
          <t>Proceso</t>
        </is>
      </c>
      <c r="F3" s="6" t="inlineStr">
        <is>
          <t>Retraso por falta de validación de requisitos en fase de inicio</t>
        </is>
      </c>
      <c r="G3" s="6" t="inlineStr">
        <is>
          <t>Falta de reunión de validación con stakeholders</t>
        </is>
      </c>
      <c r="H3" s="21" t="n">
        <v>12000</v>
      </c>
      <c r="I3" s="5" t="n">
        <v>15</v>
      </c>
      <c r="J3" s="5" t="inlineStr">
        <is>
          <t>Alta</t>
        </is>
      </c>
      <c r="K3" s="6" t="inlineStr">
        <is>
          <t>Establecer checklist de validación de requisitos antes de iniciar</t>
        </is>
      </c>
      <c r="L3" s="5" t="inlineStr">
        <is>
          <t>Lucía Martínez</t>
        </is>
      </c>
      <c r="M3" s="20" t="n">
        <v>46052</v>
      </c>
      <c r="N3" s="5" t="inlineStr">
        <is>
          <t>Cerrada</t>
        </is>
      </c>
      <c r="O3" s="3">
        <f>IF(J3="Alta","Alta",IF(J3="Media","Media","Baja"))</f>
        <v/>
      </c>
      <c r="P3" s="5" t="inlineStr">
        <is>
          <t>Martín López</t>
        </is>
      </c>
      <c r="Q3" s="20" t="n">
        <v>46050</v>
      </c>
      <c r="R3" s="3">
        <f>IF(OR(M3="",Q3=""),"",Q3-B3)</f>
        <v/>
      </c>
      <c r="S3" s="3">
        <f>IF(OR(M3="",Q3=""),"",IF(Q3&lt;=M3,"Sí","No"))</f>
        <v/>
      </c>
      <c r="T3" s="6" t="inlineStr">
        <is>
          <t>Lección incorporada al procedimiento estándar</t>
        </is>
      </c>
    </row>
    <row r="4">
      <c r="A4" s="8" t="inlineStr">
        <is>
          <t>L-002</t>
        </is>
      </c>
      <c r="B4" s="20" t="n">
        <v>46055</v>
      </c>
      <c r="C4" s="5" t="inlineStr">
        <is>
          <t>Planificación</t>
        </is>
      </c>
      <c r="D4" s="5" t="inlineStr">
        <is>
          <t>Alcance</t>
        </is>
      </c>
      <c r="E4" s="5" t="inlineStr">
        <is>
          <t>Gestión</t>
        </is>
      </c>
      <c r="F4" s="6" t="inlineStr">
        <is>
          <t>Cambio de alcance no documentado durante la planificación</t>
        </is>
      </c>
      <c r="G4" s="6" t="inlineStr">
        <is>
          <t>Ausencia de control de cambios formal</t>
        </is>
      </c>
      <c r="H4" s="21" t="n">
        <v>8500</v>
      </c>
      <c r="I4" s="5" t="n">
        <v>10</v>
      </c>
      <c r="J4" s="5" t="inlineStr">
        <is>
          <t>Media</t>
        </is>
      </c>
      <c r="K4" s="6" t="inlineStr">
        <is>
          <t>Implementar formulario de control de cambios</t>
        </is>
      </c>
      <c r="L4" s="5" t="inlineStr">
        <is>
          <t>Martín López</t>
        </is>
      </c>
      <c r="M4" s="20" t="n">
        <v>46073</v>
      </c>
      <c r="N4" s="5" t="inlineStr">
        <is>
          <t>Cerrada</t>
        </is>
      </c>
      <c r="O4" s="8">
        <f>IF(J4="Alta","Alta",IF(J4="Media","Media","Baja"))</f>
        <v/>
      </c>
      <c r="P4" s="5" t="inlineStr">
        <is>
          <t>Sofía García</t>
        </is>
      </c>
      <c r="Q4" s="20" t="n">
        <v>46086</v>
      </c>
      <c r="R4" s="8">
        <f>IF(OR(M4="",Q4=""),"",Q4-B4)</f>
        <v/>
      </c>
      <c r="S4" s="8">
        <f>IF(OR(M4="",Q4=""),"",IF(Q4&lt;=M4,"Sí","No"))</f>
        <v/>
      </c>
      <c r="T4" s="6" t="inlineStr">
        <is>
          <t>Cerrada fuera de plazo por carga de trabajo</t>
        </is>
      </c>
    </row>
    <row r="5">
      <c r="A5" s="3" t="inlineStr">
        <is>
          <t>L-003</t>
        </is>
      </c>
      <c r="B5" s="20" t="n">
        <v>46091</v>
      </c>
      <c r="C5" s="5" t="inlineStr">
        <is>
          <t>Ejecución</t>
        </is>
      </c>
      <c r="D5" s="5" t="inlineStr">
        <is>
          <t>Comunicación</t>
        </is>
      </c>
      <c r="E5" s="5" t="inlineStr">
        <is>
          <t>Proceso</t>
        </is>
      </c>
      <c r="F5" s="6" t="inlineStr">
        <is>
          <t>Comunicación insuficiente entre áreas de desarrollo y calidad</t>
        </is>
      </c>
      <c r="G5" s="6" t="inlineStr">
        <is>
          <t>Falta de reuniones de sincronización semanales</t>
        </is>
      </c>
      <c r="H5" s="21" t="n">
        <v>15000</v>
      </c>
      <c r="I5" s="5" t="n">
        <v>20</v>
      </c>
      <c r="J5" s="5" t="inlineStr">
        <is>
          <t>Alta</t>
        </is>
      </c>
      <c r="K5" s="6" t="inlineStr">
        <is>
          <t>Reunión semanal de coordinación entre áreas</t>
        </is>
      </c>
      <c r="L5" s="5" t="inlineStr">
        <is>
          <t>Sofía García</t>
        </is>
      </c>
      <c r="M5" s="20" t="n">
        <v>46106</v>
      </c>
      <c r="N5" s="5" t="inlineStr">
        <is>
          <t>Pendiente</t>
        </is>
      </c>
      <c r="O5" s="3">
        <f>IF(J5="Alta","Alta",IF(J5="Media","Media","Baja"))</f>
        <v/>
      </c>
      <c r="P5" s="5" t="n"/>
      <c r="Q5" s="20" t="n"/>
      <c r="R5" s="3">
        <f>IF(OR(M5="",Q5=""),"",Q5-B5)</f>
        <v/>
      </c>
      <c r="S5" s="3">
        <f>IF(OR(M5="",Q5=""),"",IF(Q5&lt;=M5,"Sí","No"))</f>
        <v/>
      </c>
    </row>
    <row r="6">
      <c r="A6" s="8" t="inlineStr">
        <is>
          <t>L-004</t>
        </is>
      </c>
      <c r="B6" s="20" t="n">
        <v>46099</v>
      </c>
      <c r="C6" s="5" t="inlineStr">
        <is>
          <t>Ejecución</t>
        </is>
      </c>
      <c r="D6" s="5" t="inlineStr">
        <is>
          <t>Proveedores</t>
        </is>
      </c>
      <c r="E6" s="5" t="inlineStr">
        <is>
          <t>Externo</t>
        </is>
      </c>
      <c r="F6" s="6" t="inlineStr">
        <is>
          <t>Dependencia externa no prevista con proveedor de infraestructura</t>
        </is>
      </c>
      <c r="G6" s="6" t="inlineStr">
        <is>
          <t>Falta de análisis de riesgos de proveedores</t>
        </is>
      </c>
      <c r="H6" s="21" t="n">
        <v>6000</v>
      </c>
      <c r="I6" s="5" t="n">
        <v>8</v>
      </c>
      <c r="J6" s="5" t="inlineStr">
        <is>
          <t>Media</t>
        </is>
      </c>
      <c r="K6" s="6" t="inlineStr">
        <is>
          <t>Incluir análisis de proveedores críticos en plan de riesgos</t>
        </is>
      </c>
      <c r="L6" s="5" t="inlineStr">
        <is>
          <t>Hugo Sánchez</t>
        </is>
      </c>
      <c r="M6" s="20" t="n">
        <v>46117</v>
      </c>
      <c r="N6" s="5" t="inlineStr">
        <is>
          <t>Cerrada</t>
        </is>
      </c>
      <c r="O6" s="8">
        <f>IF(J6="Alta","Alta",IF(J6="Media","Media","Baja"))</f>
        <v/>
      </c>
      <c r="P6" s="5" t="inlineStr">
        <is>
          <t>Marta Fernández</t>
        </is>
      </c>
      <c r="Q6" s="20" t="n">
        <v>46115</v>
      </c>
      <c r="R6" s="8">
        <f>IF(OR(M6="",Q6=""),"",Q6-B6)</f>
        <v/>
      </c>
      <c r="S6" s="8">
        <f>IF(OR(M6="",Q6=""),"",IF(Q6&lt;=M6,"Sí","No"))</f>
        <v/>
      </c>
      <c r="T6" s="6" t="inlineStr">
        <is>
          <t>Cerrada a tiempo, sin impacto adicional</t>
        </is>
      </c>
    </row>
    <row r="7">
      <c r="A7" s="3" t="inlineStr">
        <is>
          <t>L-005</t>
        </is>
      </c>
      <c r="B7" s="20" t="n">
        <v>46134</v>
      </c>
      <c r="C7" s="5" t="inlineStr">
        <is>
          <t>Ejecución</t>
        </is>
      </c>
      <c r="D7" s="5" t="inlineStr">
        <is>
          <t>Cliente</t>
        </is>
      </c>
      <c r="E7" s="5" t="inlineStr">
        <is>
          <t>Gestión</t>
        </is>
      </c>
      <c r="F7" s="6" t="inlineStr">
        <is>
          <t>Aprobaciones tardías del cliente en hitos clave</t>
        </is>
      </c>
      <c r="G7" s="6" t="inlineStr">
        <is>
          <t>Proceso de aprobación no definido con el cliente</t>
        </is>
      </c>
      <c r="H7" s="21" t="n">
        <v>9800</v>
      </c>
      <c r="I7" s="5" t="n">
        <v>12</v>
      </c>
      <c r="J7" s="5" t="inlineStr">
        <is>
          <t>Alta</t>
        </is>
      </c>
      <c r="K7" s="6" t="inlineStr">
        <is>
          <t>Definir SLA de aprobación con el cliente</t>
        </is>
      </c>
      <c r="L7" s="5" t="inlineStr">
        <is>
          <t>Marta Fernández</t>
        </is>
      </c>
      <c r="M7" s="20" t="n">
        <v>46152</v>
      </c>
      <c r="N7" s="5" t="inlineStr">
        <is>
          <t>Cerrada</t>
        </is>
      </c>
      <c r="O7" s="3">
        <f>IF(J7="Alta","Alta",IF(J7="Media","Media","Baja"))</f>
        <v/>
      </c>
      <c r="P7" s="5" t="inlineStr">
        <is>
          <t>Pablo Ruiz</t>
        </is>
      </c>
      <c r="Q7" s="20" t="n">
        <v>46150</v>
      </c>
      <c r="R7" s="3">
        <f>IF(OR(M7="",Q7=""),"",Q7-B7)</f>
        <v/>
      </c>
      <c r="S7" s="3">
        <f>IF(OR(M7="",Q7=""),"",IF(Q7&lt;=M7,"Sí","No"))</f>
        <v/>
      </c>
      <c r="T7" s="6" t="inlineStr">
        <is>
          <t>SLA firmado con el cliente</t>
        </is>
      </c>
    </row>
    <row r="8">
      <c r="A8" s="8" t="inlineStr">
        <is>
          <t>L-006</t>
        </is>
      </c>
      <c r="B8" s="20" t="n">
        <v>46147</v>
      </c>
      <c r="C8" s="5" t="inlineStr">
        <is>
          <t>Ejecución</t>
        </is>
      </c>
      <c r="D8" s="5" t="inlineStr">
        <is>
          <t>Calidad</t>
        </is>
      </c>
      <c r="E8" s="5" t="inlineStr">
        <is>
          <t>Técnico</t>
        </is>
      </c>
      <c r="F8" s="6" t="inlineStr">
        <is>
          <t>Errores de versión en entregables enviados al cliente</t>
        </is>
      </c>
      <c r="G8" s="6" t="inlineStr">
        <is>
          <t>Falta de control de versiones documental</t>
        </is>
      </c>
      <c r="H8" s="21" t="n">
        <v>1500</v>
      </c>
      <c r="I8" s="5" t="n">
        <v>3</v>
      </c>
      <c r="J8" s="5" t="inlineStr">
        <is>
          <t>Baja</t>
        </is>
      </c>
      <c r="K8" s="6" t="inlineStr">
        <is>
          <t>Implementar control de versiones con nomenclatura estándar</t>
        </is>
      </c>
      <c r="L8" s="5" t="inlineStr">
        <is>
          <t>Pablo Ruiz</t>
        </is>
      </c>
      <c r="M8" s="20" t="n">
        <v>46157</v>
      </c>
      <c r="N8" s="5" t="inlineStr">
        <is>
          <t>Cerrada</t>
        </is>
      </c>
      <c r="O8" s="8">
        <f>IF(J8="Alta","Alta",IF(J8="Media","Media","Baja"))</f>
        <v/>
      </c>
      <c r="P8" s="5" t="inlineStr">
        <is>
          <t>Carmen Torres</t>
        </is>
      </c>
      <c r="Q8" s="20" t="n">
        <v>46156</v>
      </c>
      <c r="R8" s="8">
        <f>IF(OR(M8="",Q8=""),"",Q8-B8)</f>
        <v/>
      </c>
      <c r="S8" s="8">
        <f>IF(OR(M8="",Q8=""),"",IF(Q8&lt;=M8,"Sí","No"))</f>
        <v/>
      </c>
      <c r="T8" s="6" t="inlineStr">
        <is>
          <t>Sin reincidencias posteriores</t>
        </is>
      </c>
    </row>
    <row r="9">
      <c r="A9" s="3" t="inlineStr">
        <is>
          <t>L-007</t>
        </is>
      </c>
      <c r="B9" s="20" t="n">
        <v>46185</v>
      </c>
      <c r="C9" s="5" t="inlineStr">
        <is>
          <t>Planificación</t>
        </is>
      </c>
      <c r="D9" s="5" t="inlineStr">
        <is>
          <t>Documentación</t>
        </is>
      </c>
      <c r="E9" s="5" t="inlineStr">
        <is>
          <t>Proceso</t>
        </is>
      </c>
      <c r="F9" s="6" t="inlineStr">
        <is>
          <t>Falta de plantilla estándar para informes de seguimiento</t>
        </is>
      </c>
      <c r="G9" s="6" t="inlineStr">
        <is>
          <t>No existía plantilla corporativa homogénea</t>
        </is>
      </c>
      <c r="H9" s="21" t="n">
        <v>4000</v>
      </c>
      <c r="I9" s="5" t="n">
        <v>5</v>
      </c>
      <c r="J9" s="5" t="inlineStr">
        <is>
          <t>Media</t>
        </is>
      </c>
      <c r="K9" s="6" t="inlineStr">
        <is>
          <t>Crear plantilla estándar de informes</t>
        </is>
      </c>
      <c r="L9" s="5" t="inlineStr">
        <is>
          <t>Carmen Torres</t>
        </is>
      </c>
      <c r="M9" s="20" t="n">
        <v>46198</v>
      </c>
      <c r="N9" s="5" t="inlineStr">
        <is>
          <t>Cerrada</t>
        </is>
      </c>
      <c r="O9" s="3">
        <f>IF(J9="Alta","Alta",IF(J9="Media","Media","Baja"))</f>
        <v/>
      </c>
      <c r="P9" s="5" t="inlineStr">
        <is>
          <t>Javier Navarro</t>
        </is>
      </c>
      <c r="Q9" s="20" t="n">
        <v>46197</v>
      </c>
      <c r="R9" s="3">
        <f>IF(OR(M9="",Q9=""),"",Q9-B9)</f>
        <v/>
      </c>
      <c r="S9" s="3">
        <f>IF(OR(M9="",Q9=""),"",IF(Q9&lt;=M9,"Sí","No"))</f>
        <v/>
      </c>
      <c r="T9" s="6" t="inlineStr">
        <is>
          <t>Plantilla publicada en repositorio compartido</t>
        </is>
      </c>
    </row>
    <row r="10">
      <c r="A10" s="8" t="inlineStr">
        <is>
          <t>L-008</t>
        </is>
      </c>
      <c r="B10" s="20" t="n">
        <v>46193</v>
      </c>
      <c r="C10" s="5" t="inlineStr">
        <is>
          <t>Cierre</t>
        </is>
      </c>
      <c r="D10" s="5" t="inlineStr">
        <is>
          <t>Equipo</t>
        </is>
      </c>
      <c r="E10" s="5" t="inlineStr">
        <is>
          <t>Recursos</t>
        </is>
      </c>
      <c r="F10" s="6" t="inlineStr">
        <is>
          <t>Sobrecarga del equipo en el cierre mensual de proyecto</t>
        </is>
      </c>
      <c r="G10" s="6" t="inlineStr">
        <is>
          <t>Planificación de recursos insuficiente</t>
        </is>
      </c>
      <c r="H10" s="21" t="n">
        <v>11000</v>
      </c>
      <c r="I10" s="5" t="n">
        <v>18</v>
      </c>
      <c r="J10" s="5" t="inlineStr">
        <is>
          <t>Alta</t>
        </is>
      </c>
      <c r="K10" s="6" t="inlineStr">
        <is>
          <t>Reforzar equipo en periodos de cierre</t>
        </is>
      </c>
      <c r="L10" s="5" t="inlineStr">
        <is>
          <t>Javier Navarro</t>
        </is>
      </c>
      <c r="M10" s="20" t="n">
        <v>46213</v>
      </c>
      <c r="N10" s="5" t="inlineStr">
        <is>
          <t>Pendiente</t>
        </is>
      </c>
      <c r="O10" s="8">
        <f>IF(J10="Alta","Alta",IF(J10="Media","Media","Baja"))</f>
        <v/>
      </c>
      <c r="P10" s="5" t="n"/>
      <c r="Q10" s="20" t="n"/>
      <c r="R10" s="8">
        <f>IF(OR(M10="",Q10=""),"",Q10-B10)</f>
        <v/>
      </c>
      <c r="S10" s="8">
        <f>IF(OR(M10="",Q10=""),"",IF(Q10&lt;=M10,"Sí","No"))</f>
        <v/>
      </c>
    </row>
    <row r="11">
      <c r="A11" s="3" t="inlineStr">
        <is>
          <t>L-009</t>
        </is>
      </c>
      <c r="B11" s="20" t="n">
        <v>46198</v>
      </c>
      <c r="C11" s="5" t="inlineStr">
        <is>
          <t>Cierre</t>
        </is>
      </c>
      <c r="D11" s="5" t="inlineStr">
        <is>
          <t>Legal</t>
        </is>
      </c>
      <c r="E11" s="5" t="inlineStr">
        <is>
          <t>Cumplimiento</t>
        </is>
      </c>
      <c r="F11" s="6" t="inlineStr">
        <is>
          <t>Validación RGPD/LOPDGDD tardía en documentación compartida con terceros</t>
        </is>
      </c>
      <c r="G11" s="6" t="inlineStr">
        <is>
          <t>Falta de revisión legal previa a la compartición de datos</t>
        </is>
      </c>
      <c r="H11" s="21" t="n">
        <v>3000</v>
      </c>
      <c r="I11" s="5" t="n">
        <v>6</v>
      </c>
      <c r="J11" s="5" t="inlineStr">
        <is>
          <t>Media</t>
        </is>
      </c>
      <c r="K11" s="6" t="inlineStr">
        <is>
          <t>Incluir revisión RGPD en checklist de cierre</t>
        </is>
      </c>
      <c r="L11" s="5" t="inlineStr">
        <is>
          <t>Laura Romero</t>
        </is>
      </c>
      <c r="M11" s="20" t="n">
        <v>46208</v>
      </c>
      <c r="N11" s="5" t="inlineStr">
        <is>
          <t>Cerrada</t>
        </is>
      </c>
      <c r="O11" s="3">
        <f>IF(J11="Alta","Alta",IF(J11="Media","Media","Baja"))</f>
        <v/>
      </c>
      <c r="P11" s="5" t="inlineStr">
        <is>
          <t>Lucía Martínez</t>
        </is>
      </c>
      <c r="Q11" s="20" t="n">
        <v>46207</v>
      </c>
      <c r="R11" s="3">
        <f>IF(OR(M11="",Q11=""),"",Q11-B11)</f>
        <v/>
      </c>
      <c r="S11" s="3">
        <f>IF(OR(M11="",Q11=""),"",IF(Q11&lt;=M11,"Sí","No"))</f>
        <v/>
      </c>
      <c r="T11" s="6" t="inlineStr">
        <is>
          <t>Cumplimiento verificado por asesoría legal</t>
        </is>
      </c>
    </row>
  </sheetData>
  <mergeCells count="1">
    <mergeCell ref="A1:T1"/>
  </mergeCells>
  <conditionalFormatting sqref="J3:J11">
    <cfRule type="expression" priority="1" dxfId="0" stopIfTrue="0">
      <formula>J3="Alta"</formula>
    </cfRule>
  </conditionalFormatting>
  <conditionalFormatting sqref="N3:N11">
    <cfRule type="expression" priority="2" dxfId="0" stopIfTrue="0">
      <formula>N3="Pendiente"</formula>
    </cfRule>
  </conditionalFormatting>
  <conditionalFormatting sqref="S3:S11">
    <cfRule type="expression" priority="3" dxfId="0" stopIfTrue="0">
      <formula>S3="No"</formula>
    </cfRule>
    <cfRule type="expression" priority="4" dxfId="1" stopIfTrue="0">
      <formula>S3="Sí"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4" customWidth="1" min="3" max="3"/>
    <col width="20" customWidth="1" min="4" max="4"/>
    <col width="16" customWidth="1" min="5" max="5"/>
    <col width="4" customWidth="1" min="6" max="6"/>
  </cols>
  <sheetData>
    <row r="1" ht="28" customHeight="1">
      <c r="A1" s="1" t="inlineStr">
        <is>
          <t>DASHBOARD DE LECCIONES APRENDIDAS</t>
        </is>
      </c>
    </row>
    <row r="2"/>
    <row r="3">
      <c r="A3" s="9" t="inlineStr">
        <is>
          <t>KPI</t>
        </is>
      </c>
      <c r="B3" s="9" t="inlineStr">
        <is>
          <t>VALOR</t>
        </is>
      </c>
      <c r="D3" s="9" t="inlineStr">
        <is>
          <t>Estado</t>
        </is>
      </c>
      <c r="E3" s="9" t="inlineStr">
        <is>
          <t>Nº Lecciones</t>
        </is>
      </c>
    </row>
    <row r="4">
      <c r="A4" s="10" t="inlineStr">
        <is>
          <t>Total lecciones registradas</t>
        </is>
      </c>
      <c r="B4" s="3">
        <f>COUNTA(Lecciones!A:A)-1</f>
        <v/>
      </c>
      <c r="D4" s="3" t="inlineStr">
        <is>
          <t>Cerrada</t>
        </is>
      </c>
      <c r="E4" s="3">
        <f>COUNTIF(Lecciones!N:N,"Cerrada")</f>
        <v/>
      </c>
    </row>
    <row r="5">
      <c r="A5" s="11" t="inlineStr">
        <is>
          <t>Lecciones cerradas</t>
        </is>
      </c>
      <c r="B5" s="8">
        <f>COUNTIF(Lecciones!N:N,"Cerrada")</f>
        <v/>
      </c>
      <c r="D5" s="8" t="inlineStr">
        <is>
          <t>Pendiente</t>
        </is>
      </c>
      <c r="E5" s="8">
        <f>COUNTIF(Lecciones!N:N,"Pendiente")</f>
        <v/>
      </c>
    </row>
    <row r="6">
      <c r="A6" s="10" t="inlineStr">
        <is>
          <t>Lecciones pendientes</t>
        </is>
      </c>
      <c r="B6" s="3">
        <f>COUNTIF(Lecciones!N:N,"Pendiente")</f>
        <v/>
      </c>
    </row>
    <row r="7">
      <c r="A7" s="11" t="inlineStr">
        <is>
          <t>% cerradas</t>
        </is>
      </c>
      <c r="B7" s="12">
        <f>IFERROR(B4/B3,0)</f>
        <v/>
      </c>
    </row>
    <row r="8">
      <c r="A8" s="10" t="inlineStr">
        <is>
          <t>% cerradas a tiempo</t>
        </is>
      </c>
      <c r="B8" s="13">
        <f>IFERROR(COUNTIF(Lecciones!S:S,"Sí")/COUNTIF(Lecciones!S:S,"&lt;&gt;"),0)</f>
        <v/>
      </c>
    </row>
    <row r="9">
      <c r="A9" s="11" t="inlineStr">
        <is>
          <t>Impacto económico total (€)</t>
        </is>
      </c>
      <c r="B9" s="22">
        <f>SUM(Lecciones!H:H)</f>
        <v/>
      </c>
    </row>
    <row r="10">
      <c r="A10" s="10" t="inlineStr">
        <is>
          <t>Impacto económico medio (€)</t>
        </is>
      </c>
      <c r="B10" s="23">
        <f>AVERAGE(Lecciones!H:H)</f>
        <v/>
      </c>
    </row>
    <row r="11">
      <c r="A11" s="11" t="inlineStr">
        <is>
          <t>Lecciones con severidad alta</t>
        </is>
      </c>
      <c r="B11" s="8">
        <f>COUNTIF(Lecciones!J:J,"Alta")</f>
        <v/>
      </c>
    </row>
    <row r="12"/>
    <row r="13">
      <c r="A13" s="9" t="inlineStr">
        <is>
          <t>Área</t>
        </is>
      </c>
      <c r="B13" s="9" t="inlineStr">
        <is>
          <t>Impacto total (€)</t>
        </is>
      </c>
      <c r="D13" s="9" t="inlineStr">
        <is>
          <t>Tipo de lección</t>
        </is>
      </c>
      <c r="E13" s="9" t="inlineStr">
        <is>
          <t>Nº Lecciones</t>
        </is>
      </c>
    </row>
    <row r="14">
      <c r="A14" s="10" t="inlineStr">
        <is>
          <t>Requisitos</t>
        </is>
      </c>
      <c r="B14" s="23">
        <f>SUMIF(Lecciones!D:D,"Requisitos",Lecciones!H:H)</f>
        <v/>
      </c>
      <c r="D14" s="3" t="inlineStr">
        <is>
          <t>Proceso</t>
        </is>
      </c>
      <c r="E14" s="3">
        <f>COUNTIF(Lecciones!E:E,"Proceso")</f>
        <v/>
      </c>
    </row>
    <row r="15">
      <c r="A15" s="11" t="inlineStr">
        <is>
          <t>Alcance</t>
        </is>
      </c>
      <c r="B15" s="22">
        <f>SUMIF(Lecciones!D:D,"Alcance",Lecciones!H:H)</f>
        <v/>
      </c>
      <c r="D15" s="8" t="inlineStr">
        <is>
          <t>Gestión</t>
        </is>
      </c>
      <c r="E15" s="8">
        <f>COUNTIF(Lecciones!E:E,"Gestión")</f>
        <v/>
      </c>
    </row>
    <row r="16">
      <c r="A16" s="10" t="inlineStr">
        <is>
          <t>Comunicación</t>
        </is>
      </c>
      <c r="B16" s="23">
        <f>SUMIF(Lecciones!D:D,"Comunicación",Lecciones!H:H)</f>
        <v/>
      </c>
      <c r="D16" s="3" t="inlineStr">
        <is>
          <t>Externo</t>
        </is>
      </c>
      <c r="E16" s="3">
        <f>COUNTIF(Lecciones!E:E,"Externo")</f>
        <v/>
      </c>
    </row>
    <row r="17">
      <c r="A17" s="11" t="inlineStr">
        <is>
          <t>Proveedores</t>
        </is>
      </c>
      <c r="B17" s="22">
        <f>SUMIF(Lecciones!D:D,"Proveedores",Lecciones!H:H)</f>
        <v/>
      </c>
      <c r="D17" s="8" t="inlineStr">
        <is>
          <t>Técnico</t>
        </is>
      </c>
      <c r="E17" s="8">
        <f>COUNTIF(Lecciones!E:E,"Técnico")</f>
        <v/>
      </c>
    </row>
    <row r="18">
      <c r="A18" s="10" t="inlineStr">
        <is>
          <t>Cliente</t>
        </is>
      </c>
      <c r="B18" s="23">
        <f>SUMIF(Lecciones!D:D,"Cliente",Lecciones!H:H)</f>
        <v/>
      </c>
      <c r="D18" s="3" t="inlineStr">
        <is>
          <t>Recursos</t>
        </is>
      </c>
      <c r="E18" s="3">
        <f>COUNTIF(Lecciones!E:E,"Recursos")</f>
        <v/>
      </c>
    </row>
    <row r="19">
      <c r="A19" s="11" t="inlineStr">
        <is>
          <t>Calidad</t>
        </is>
      </c>
      <c r="B19" s="22">
        <f>SUMIF(Lecciones!D:D,"Calidad",Lecciones!H:H)</f>
        <v/>
      </c>
      <c r="D19" s="8" t="inlineStr">
        <is>
          <t>Cumplimiento</t>
        </is>
      </c>
      <c r="E19" s="8">
        <f>COUNTIF(Lecciones!E:E,"Cumplimiento")</f>
        <v/>
      </c>
    </row>
    <row r="20">
      <c r="A20" s="10" t="inlineStr">
        <is>
          <t>Documentación</t>
        </is>
      </c>
      <c r="B20" s="23">
        <f>SUMIF(Lecciones!D:D,"Documentación",Lecciones!H:H)</f>
        <v/>
      </c>
    </row>
    <row r="21">
      <c r="A21" s="11" t="inlineStr">
        <is>
          <t>Equipo</t>
        </is>
      </c>
      <c r="B21" s="22">
        <f>SUMIF(Lecciones!D:D,"Equipo",Lecciones!H:H)</f>
        <v/>
      </c>
    </row>
    <row r="22">
      <c r="A22" s="10" t="inlineStr">
        <is>
          <t>Legal</t>
        </is>
      </c>
      <c r="B22" s="23">
        <f>SUMIF(Lecciones!D:D,"Legal",Lecciones!H:H)</f>
        <v/>
      </c>
    </row>
    <row r="23"/>
    <row r="24"/>
    <row r="25">
      <c r="A25" s="9" t="inlineStr">
        <is>
          <t>Mes</t>
        </is>
      </c>
      <c r="B25" s="9" t="inlineStr">
        <is>
          <t>Lecciones registradas</t>
        </is>
      </c>
    </row>
    <row r="26">
      <c r="A26" s="3" t="inlineStr">
        <is>
          <t>Enero</t>
        </is>
      </c>
      <c r="B26" s="3">
        <f>SUMPRODUCT((MONTH(Lecciones!$B$3:$B$11)=1)*(YEAR(Lecciones!$B$3:$B$11)=2026))</f>
        <v/>
      </c>
    </row>
    <row r="27">
      <c r="A27" s="8" t="inlineStr">
        <is>
          <t>Febrero</t>
        </is>
      </c>
      <c r="B27" s="8">
        <f>SUMPRODUCT((MONTH(Lecciones!$B$3:$B$11)=2)*(YEAR(Lecciones!$B$3:$B$11)=2026))</f>
        <v/>
      </c>
    </row>
    <row r="28">
      <c r="A28" s="3" t="inlineStr">
        <is>
          <t>Marzo</t>
        </is>
      </c>
      <c r="B28" s="3">
        <f>SUMPRODUCT((MONTH(Lecciones!$B$3:$B$11)=3)*(YEAR(Lecciones!$B$3:$B$11)=2026))</f>
        <v/>
      </c>
    </row>
    <row r="29">
      <c r="A29" s="8" t="inlineStr">
        <is>
          <t>Abril</t>
        </is>
      </c>
      <c r="B29" s="8">
        <f>SUMPRODUCT((MONTH(Lecciones!$B$3:$B$11)=4)*(YEAR(Lecciones!$B$3:$B$11)=2026))</f>
        <v/>
      </c>
    </row>
    <row r="30">
      <c r="A30" s="3" t="inlineStr">
        <is>
          <t>Mayo</t>
        </is>
      </c>
      <c r="B30" s="3">
        <f>SUMPRODUCT((MONTH(Lecciones!$B$3:$B$11)=5)*(YEAR(Lecciones!$B$3:$B$11)=2026))</f>
        <v/>
      </c>
    </row>
    <row r="31">
      <c r="A31" s="8" t="inlineStr">
        <is>
          <t>Junio</t>
        </is>
      </c>
      <c r="B31" s="8">
        <f>SUMPRODUCT((MONTH(Lecciones!$B$3:$B$11)=6)*(YEAR(Lecciones!$B$3:$B$11)=2026))</f>
        <v/>
      </c>
    </row>
    <row r="32">
      <c r="A32" s="3" t="inlineStr">
        <is>
          <t>Julio</t>
        </is>
      </c>
      <c r="B32" s="3">
        <f>SUMPRODUCT((MONTH(Lecciones!$B$3:$B$11)=7)*(YEAR(Lecciones!$B$3:$B$11)=2026))</f>
        <v/>
      </c>
    </row>
    <row r="33">
      <c r="A33" s="8" t="inlineStr">
        <is>
          <t>Agosto</t>
        </is>
      </c>
      <c r="B33" s="8">
        <f>SUMPRODUCT((MONTH(Lecciones!$B$3:$B$11)=8)*(YEAR(Lecciones!$B$3:$B$11)=2026))</f>
        <v/>
      </c>
    </row>
    <row r="34">
      <c r="A34" s="3" t="inlineStr">
        <is>
          <t>Septiembre</t>
        </is>
      </c>
      <c r="B34" s="3">
        <f>SUMPRODUCT((MONTH(Lecciones!$B$3:$B$11)=9)*(YEAR(Lecciones!$B$3:$B$11)=2026))</f>
        <v/>
      </c>
    </row>
    <row r="35">
      <c r="A35" s="8" t="inlineStr">
        <is>
          <t>Octubre</t>
        </is>
      </c>
      <c r="B35" s="8">
        <f>SUMPRODUCT((MONTH(Lecciones!$B$3:$B$11)=10)*(YEAR(Lecciones!$B$3:$B$11)=2026))</f>
        <v/>
      </c>
    </row>
    <row r="36">
      <c r="A36" s="3" t="inlineStr">
        <is>
          <t>Noviembre</t>
        </is>
      </c>
      <c r="B36" s="3">
        <f>SUMPRODUCT((MONTH(Lecciones!$B$3:$B$11)=11)*(YEAR(Lecciones!$B$3:$B$11)=2026))</f>
        <v/>
      </c>
    </row>
    <row r="37">
      <c r="A37" s="8" t="inlineStr">
        <is>
          <t>Diciembre</t>
        </is>
      </c>
      <c r="B37" s="8">
        <f>SUMPRODUCT((MONTH(Lecciones!$B$3:$B$11)=12)*(YEAR(Lecciones!$B$3:$B$11)=2026))</f>
        <v/>
      </c>
    </row>
  </sheetData>
  <mergeCells count="1">
    <mergeCell ref="A1:F1"/>
  </mergeCells>
  <conditionalFormatting sqref="B7:B8">
    <cfRule type="expression" priority="1" dxfId="1">
      <formula>B7&gt;0.7</formula>
    </cfRule>
  </conditionalFormatting>
  <conditionalFormatting sqref="B5">
    <cfRule type="expression" priority="2" dxfId="0">
      <formula>B5&gt;2</formula>
    </cfRule>
  </conditionalFormatting>
  <conditionalFormatting sqref="B11">
    <cfRule type="expression" priority="3" dxfId="0">
      <formula>B11&gt;2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95" customWidth="1" min="2" max="2"/>
  </cols>
  <sheetData>
    <row r="1" ht="28" customHeight="1">
      <c r="A1" s="1" t="inlineStr">
        <is>
          <t>INSTRUCCIONES DE USO</t>
        </is>
      </c>
    </row>
    <row r="2"/>
    <row r="3">
      <c r="A3" s="9" t="inlineStr">
        <is>
          <t>Sección</t>
        </is>
      </c>
      <c r="B3" s="9" t="inlineStr">
        <is>
          <t>Descripción</t>
        </is>
      </c>
    </row>
    <row r="4" ht="45" customHeight="1">
      <c r="A4" s="16" t="inlineStr">
        <is>
          <t>Hoja Lecciones</t>
        </is>
      </c>
      <c r="B4" s="17" t="inlineStr">
        <is>
          <t>Registro detallado de cada lección aprendida durante el proyecto: fecha de detección, fase, área afectada, tipo, descripción, causa raíz, impacto económico y en plazo, severidad, acción correctiva, responsable, fechas y estado.</t>
        </is>
      </c>
    </row>
    <row r="5" ht="45" customHeight="1">
      <c r="A5" s="18" t="inlineStr">
        <is>
          <t>Fecha detección / Fecha compromiso / Cierre real</t>
        </is>
      </c>
      <c r="B5" s="19" t="inlineStr">
        <is>
          <t>Utilizar siempre el formato DD/MM/AAAA. La fecha de compromiso es el plazo acordado para cerrar la lección; el cierre real es la fecha efectiva de cierre.</t>
        </is>
      </c>
    </row>
    <row r="6" ht="45" customHeight="1">
      <c r="A6" s="16" t="inlineStr">
        <is>
          <t>Severidad</t>
        </is>
      </c>
      <c r="B6" s="17" t="inlineStr">
        <is>
          <t>Clasificación cualitativa del riesgo de la lección: Alta, Media o Baja. La columna Prioridad se calcula automáticamente a partir de la severidad.</t>
        </is>
      </c>
    </row>
    <row r="7" ht="45" customHeight="1">
      <c r="A7" s="18" t="inlineStr">
        <is>
          <t>Estado</t>
        </is>
      </c>
      <c r="B7" s="19" t="inlineStr">
        <is>
          <t>Valores permitidos: Pendiente, En curso o Cerrada. Debe actualizarse en cuanto cambie la situación de la lección.</t>
        </is>
      </c>
    </row>
    <row r="8" ht="45" customHeight="1">
      <c r="A8" s="16" t="inlineStr">
        <is>
          <t>Días para cierre / ¿Cerrada a tiempo?</t>
        </is>
      </c>
      <c r="B8" s="17" t="inlineStr">
        <is>
          <t>Se calculan automáticamente comparando la fecha de cierre real con la fecha de compromiso. No deben editarse manualmente.</t>
        </is>
      </c>
    </row>
    <row r="9" ht="45" customHeight="1">
      <c r="A9" s="18" t="inlineStr">
        <is>
          <t>Regla de registro</t>
        </is>
      </c>
      <c r="B9" s="19" t="inlineStr">
        <is>
          <t>Cada lección debe registrarse en la hoja Lecciones en un plazo máximo de 48 horas desde su detección, para garantizar la trazabilidad del aprendizaje.</t>
        </is>
      </c>
    </row>
    <row r="10" ht="45" customHeight="1">
      <c r="A10" s="16" t="inlineStr">
        <is>
          <t>Aprobada por</t>
        </is>
      </c>
      <c r="B10" s="17" t="inlineStr">
        <is>
          <t>Nombre de la persona responsable de validar la acción correctiva propuesta antes de darla por cerrada.</t>
        </is>
      </c>
    </row>
    <row r="11" ht="45" customHeight="1">
      <c r="A11" s="18" t="inlineStr">
        <is>
          <t>Hoja Resumen</t>
        </is>
      </c>
      <c r="B11" s="19" t="inlineStr">
        <is>
          <t>Panel de control con los indicadores clave (KPI), tablas resumen por estado, área y tipo, y gráficos de evolución mensual. Se alimenta automáticamente de la hoja Lecciones.</t>
        </is>
      </c>
    </row>
    <row r="12" ht="45" customHeight="1">
      <c r="A12" s="16" t="inlineStr">
        <is>
          <t>Protección de datos (RGPD/LOPDGDD)</t>
        </is>
      </c>
      <c r="B12" s="17" t="inlineStr">
        <is>
          <t>Si una lección incluye datos personales de empleados, clientes o proveedores, deben minimizarse en la descripción y anonimizarse cuando sea posible. El acceso a este archivo debe restringirse al equipo de proyecto autorizado.</t>
        </is>
      </c>
    </row>
    <row r="13" ht="45" customHeight="1">
      <c r="A13" s="18" t="inlineStr">
        <is>
          <t>Celdas amarillas</t>
        </is>
      </c>
      <c r="B13" s="19" t="inlineStr">
        <is>
          <t>Las celdas con fondo amarillo pálido son de entrada manual; el resto de celdas contienen fórmulas y no deben sobrescribirse.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2026-07-13T12:26:37Z</dcterms:created>
  <dcterms:modified xmlns:dcterms="http://purl.org/dc/terms/" xmlns:xsi="http://www.w3.org/2001/XMLSchema-instance" xsi:type="dcterms:W3CDTF">2026-07-13T12:26:37Z</dcterms:modified>
</cp:coreProperties>
</file>