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macé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&quot; €&quot;"/>
    <numFmt numFmtId="165" formatCode="0,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3" fontId="2" fillId="6" borderId="1" pivotButton="0" quotePrefix="0" xfId="0"/>
    <xf numFmtId="0" fontId="0" fillId="6" borderId="1" pivotButton="0" quotePrefix="0" xfId="0"/>
    <xf numFmtId="164" fontId="2" fillId="6" borderId="1" pivotButton="0" quotePrefix="0" xfId="0"/>
    <xf numFmtId="165" fontId="2" fillId="6" borderId="1" pivotButton="0" quotePrefix="0" xfId="0"/>
    <xf numFmtId="1" fontId="2" fillId="6" borderId="1" pivotButton="0" quotePrefix="0" xfId="0"/>
    <xf numFmtId="0" fontId="4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49" fontId="4" fillId="0" borderId="1" applyAlignment="1" pivotButton="0" quotePrefix="0" xfId="0">
      <alignment horizontal="center" vertical="center"/>
    </xf>
    <xf numFmtId="0" fontId="2" fillId="6" borderId="0" pivotButton="0" quotePrefix="0" xfId="0"/>
    <xf numFmtId="0" fontId="0" fillId="0" borderId="1" pivotButton="0" quotePrefix="0" xfId="0"/>
    <xf numFmtId="0" fontId="4" fillId="0" borderId="0" pivotButton="0" quotePrefix="0" xfId="0"/>
    <xf numFmtId="0" fontId="0" fillId="4" borderId="1" applyAlignment="1" pivotButton="0" quotePrefix="0" xfId="0">
      <alignment horizontal="center" vertical="center"/>
    </xf>
    <xf numFmtId="0" fontId="3" fillId="0" borderId="1" pivotButton="0" quotePrefix="0" xfId="0"/>
    <xf numFmtId="49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92400E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 Stock por Producto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'Almacén'!J3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'Almacén'!$B$4:$B$13</f>
            </numRef>
          </cat>
          <val>
            <numRef>
              <f>'Almacén'!$J$4:$J$13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Stock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 de Rotación</a:t>
            </a:r>
          </a:p>
        </rich>
      </tx>
    </title>
    <plotArea>
      <pieChart>
        <varyColors val="1"/>
        <ser>
          <idx val="0"/>
          <order val="0"/>
          <tx>
            <strRef>
              <f>'Dashboard'!G9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'Dashboard'!$F$10:$F$12</f>
            </numRef>
          </cat>
          <val>
            <numRef>
              <f>'Dashboard'!$G$10:$G$12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Rotación de Existencias por Producto</a:t>
            </a:r>
          </a:p>
        </rich>
      </tx>
    </title>
    <plotArea>
      <lineChart>
        <grouping val="standard"/>
        <ser>
          <idx val="0"/>
          <order val="0"/>
          <tx>
            <strRef>
              <f>'Almacén'!K3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'Almacén'!$B$4:$B$13</f>
            </numRef>
          </cat>
          <val>
            <numRef>
              <f>'Almacén'!$K$4:$K$13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Veces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37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18" customWidth="1" min="4" max="4"/>
    <col width="12" customWidth="1" min="5" max="5"/>
    <col width="11" customWidth="1" min="6" max="6"/>
    <col width="10" customWidth="1" min="7" max="7"/>
    <col width="11" customWidth="1" min="8" max="8"/>
    <col width="16" customWidth="1" min="9" max="9"/>
    <col width="16" customWidth="1" min="10" max="10"/>
    <col width="14" customWidth="1" min="11" max="11"/>
    <col width="14" customWidth="1" min="12" max="12"/>
    <col width="15" customWidth="1" min="13" max="13"/>
    <col width="15" customWidth="1" min="14" max="14"/>
  </cols>
  <sheetData>
    <row r="1" ht="28" customHeight="1">
      <c r="A1" s="1" t="inlineStr">
        <is>
          <t>CONTROL DE ROTACIÓN DE EXISTENCIAS DE ALMACÉN 2026</t>
        </is>
      </c>
    </row>
    <row r="2"/>
    <row r="3">
      <c r="A3" s="2" t="inlineStr">
        <is>
          <t>Código</t>
        </is>
      </c>
      <c r="B3" s="2" t="inlineStr">
        <is>
          <t>Producto</t>
        </is>
      </c>
      <c r="C3" s="2" t="inlineStr">
        <is>
          <t>Categoría</t>
        </is>
      </c>
      <c r="D3" s="2" t="inlineStr">
        <is>
          <t>Almacén (Ciudad)</t>
        </is>
      </c>
      <c r="E3" s="2" t="inlineStr">
        <is>
          <t>Stock Inicial</t>
        </is>
      </c>
      <c r="F3" s="2" t="inlineStr">
        <is>
          <t>Entradas</t>
        </is>
      </c>
      <c r="G3" s="2" t="inlineStr">
        <is>
          <t>Salidas</t>
        </is>
      </c>
      <c r="H3" s="2" t="inlineStr">
        <is>
          <t>Stock Final</t>
        </is>
      </c>
      <c r="I3" s="2" t="inlineStr">
        <is>
          <t>Coste Unitario (€)</t>
        </is>
      </c>
      <c r="J3" s="2" t="inlineStr">
        <is>
          <t>Valor Stock (€)</t>
        </is>
      </c>
      <c r="K3" s="2" t="inlineStr">
        <is>
          <t>Rotación (veces)</t>
        </is>
      </c>
      <c r="L3" s="2" t="inlineStr">
        <is>
          <t>Días Inventario</t>
        </is>
      </c>
      <c r="M3" s="2" t="inlineStr">
        <is>
          <t>Estado Rotación</t>
        </is>
      </c>
      <c r="N3" s="2" t="inlineStr">
        <is>
          <t>Última Revisión</t>
        </is>
      </c>
    </row>
    <row r="4">
      <c r="A4" s="3" t="inlineStr">
        <is>
          <t>ALM-001</t>
        </is>
      </c>
      <c r="B4" s="4" t="inlineStr">
        <is>
          <t>Tornillería M8</t>
        </is>
      </c>
      <c r="C4" s="3" t="inlineStr">
        <is>
          <t>Ferretería</t>
        </is>
      </c>
      <c r="D4" s="3" t="inlineStr">
        <is>
          <t>Madrid</t>
        </is>
      </c>
      <c r="E4" s="5" t="n">
        <v>1200</v>
      </c>
      <c r="F4" s="5" t="n">
        <v>800</v>
      </c>
      <c r="G4" s="5" t="n">
        <v>950</v>
      </c>
      <c r="H4" s="6">
        <f>E4+F4-G4</f>
        <v/>
      </c>
      <c r="I4" s="5" t="n">
        <v>0.12</v>
      </c>
      <c r="J4" s="7">
        <f>H4*I4</f>
        <v/>
      </c>
      <c r="K4" s="8">
        <f>IFERROR(G4/AVERAGE(E4,H4),0)</f>
        <v/>
      </c>
      <c r="L4" s="9">
        <f>IFERROR(365/K4,0)</f>
        <v/>
      </c>
      <c r="M4" s="3">
        <f>IF(K4&gt;=4,"Alta",IF(K4&gt;=2,"Media","Baja"))</f>
        <v/>
      </c>
      <c r="N4" s="3" t="inlineStr">
        <is>
          <t>15/01/2026</t>
        </is>
      </c>
    </row>
    <row r="5">
      <c r="A5" s="10" t="inlineStr">
        <is>
          <t>ALM-002</t>
        </is>
      </c>
      <c r="B5" s="11" t="inlineStr">
        <is>
          <t>Cable Eléctrico 2.5mm</t>
        </is>
      </c>
      <c r="C5" s="10" t="inlineStr">
        <is>
          <t>Electricidad</t>
        </is>
      </c>
      <c r="D5" s="10" t="inlineStr">
        <is>
          <t>Barcelona</t>
        </is>
      </c>
      <c r="E5" s="5" t="n">
        <v>600</v>
      </c>
      <c r="F5" s="5" t="n">
        <v>400</v>
      </c>
      <c r="G5" s="5" t="n">
        <v>380</v>
      </c>
      <c r="H5" s="12">
        <f>E5+F5-G5</f>
        <v/>
      </c>
      <c r="I5" s="5" t="n">
        <v>0.85</v>
      </c>
      <c r="J5" s="13">
        <f>H5*I5</f>
        <v/>
      </c>
      <c r="K5" s="14">
        <f>IFERROR(G5/AVERAGE(E5,H5),0)</f>
        <v/>
      </c>
      <c r="L5" s="15">
        <f>IFERROR(365/K5,0)</f>
        <v/>
      </c>
      <c r="M5" s="10">
        <f>IF(K5&gt;=4,"Alta",IF(K5&gt;=2,"Media","Baja"))</f>
        <v/>
      </c>
      <c r="N5" s="10" t="inlineStr">
        <is>
          <t>18/02/2026</t>
        </is>
      </c>
    </row>
    <row r="6">
      <c r="A6" s="3" t="inlineStr">
        <is>
          <t>ALM-003</t>
        </is>
      </c>
      <c r="B6" s="4" t="inlineStr">
        <is>
          <t>Pintura Blanca 15L</t>
        </is>
      </c>
      <c r="C6" s="3" t="inlineStr">
        <is>
          <t>Pintura</t>
        </is>
      </c>
      <c r="D6" s="3" t="inlineStr">
        <is>
          <t>Valencia</t>
        </is>
      </c>
      <c r="E6" s="5" t="n">
        <v>150</v>
      </c>
      <c r="F6" s="5" t="n">
        <v>90</v>
      </c>
      <c r="G6" s="5" t="n">
        <v>110</v>
      </c>
      <c r="H6" s="6">
        <f>E6+F6-G6</f>
        <v/>
      </c>
      <c r="I6" s="5" t="n">
        <v>22.5</v>
      </c>
      <c r="J6" s="7">
        <f>H6*I6</f>
        <v/>
      </c>
      <c r="K6" s="8">
        <f>IFERROR(G6/AVERAGE(E6,H6),0)</f>
        <v/>
      </c>
      <c r="L6" s="9">
        <f>IFERROR(365/K6,0)</f>
        <v/>
      </c>
      <c r="M6" s="3">
        <f>IF(K6&gt;=4,"Alta",IF(K6&gt;=2,"Media","Baja"))</f>
        <v/>
      </c>
      <c r="N6" s="3" t="inlineStr">
        <is>
          <t>22/02/2026</t>
        </is>
      </c>
    </row>
    <row r="7">
      <c r="A7" s="10" t="inlineStr">
        <is>
          <t>ALM-004</t>
        </is>
      </c>
      <c r="B7" s="11" t="inlineStr">
        <is>
          <t>Guantes Nitrilo</t>
        </is>
      </c>
      <c r="C7" s="10" t="inlineStr">
        <is>
          <t>EPI</t>
        </is>
      </c>
      <c r="D7" s="10" t="inlineStr">
        <is>
          <t>Sevilla</t>
        </is>
      </c>
      <c r="E7" s="5" t="n">
        <v>900</v>
      </c>
      <c r="F7" s="5" t="n">
        <v>700</v>
      </c>
      <c r="G7" s="5" t="n">
        <v>640</v>
      </c>
      <c r="H7" s="12">
        <f>E7+F7-G7</f>
        <v/>
      </c>
      <c r="I7" s="5" t="n">
        <v>1.35</v>
      </c>
      <c r="J7" s="13">
        <f>H7*I7</f>
        <v/>
      </c>
      <c r="K7" s="14">
        <f>IFERROR(G7/AVERAGE(E7,H7),0)</f>
        <v/>
      </c>
      <c r="L7" s="15">
        <f>IFERROR(365/K7,0)</f>
        <v/>
      </c>
      <c r="M7" s="10">
        <f>IF(K7&gt;=4,"Alta",IF(K7&gt;=2,"Media","Baja"))</f>
        <v/>
      </c>
      <c r="N7" s="10" t="inlineStr">
        <is>
          <t>01/03/2026</t>
        </is>
      </c>
    </row>
    <row r="8">
      <c r="A8" s="3" t="inlineStr">
        <is>
          <t>ALM-005</t>
        </is>
      </c>
      <c r="B8" s="4" t="inlineStr">
        <is>
          <t>Bombilla LED 9W</t>
        </is>
      </c>
      <c r="C8" s="3" t="inlineStr">
        <is>
          <t>Iluminación</t>
        </is>
      </c>
      <c r="D8" s="3" t="inlineStr">
        <is>
          <t>Zaragoza</t>
        </is>
      </c>
      <c r="E8" s="5" t="n">
        <v>500</v>
      </c>
      <c r="F8" s="5" t="n">
        <v>300</v>
      </c>
      <c r="G8" s="5" t="n">
        <v>420</v>
      </c>
      <c r="H8" s="6">
        <f>E8+F8-G8</f>
        <v/>
      </c>
      <c r="I8" s="5" t="n">
        <v>2.1</v>
      </c>
      <c r="J8" s="7">
        <f>H8*I8</f>
        <v/>
      </c>
      <c r="K8" s="8">
        <f>IFERROR(G8/AVERAGE(E8,H8),0)</f>
        <v/>
      </c>
      <c r="L8" s="9">
        <f>IFERROR(365/K8,0)</f>
        <v/>
      </c>
      <c r="M8" s="3">
        <f>IF(K8&gt;=4,"Alta",IF(K8&gt;=2,"Media","Baja"))</f>
        <v/>
      </c>
      <c r="N8" s="3" t="inlineStr">
        <is>
          <t>05/03/2026</t>
        </is>
      </c>
    </row>
    <row r="9">
      <c r="A9" s="10" t="inlineStr">
        <is>
          <t>ALM-006</t>
        </is>
      </c>
      <c r="B9" s="11" t="inlineStr">
        <is>
          <t>Cemento 25kg</t>
        </is>
      </c>
      <c r="C9" s="10" t="inlineStr">
        <is>
          <t>Construcción</t>
        </is>
      </c>
      <c r="D9" s="10" t="inlineStr">
        <is>
          <t>Málaga</t>
        </is>
      </c>
      <c r="E9" s="5" t="n">
        <v>300</v>
      </c>
      <c r="F9" s="5" t="n">
        <v>250</v>
      </c>
      <c r="G9" s="5" t="n">
        <v>180</v>
      </c>
      <c r="H9" s="12">
        <f>E9+F9-G9</f>
        <v/>
      </c>
      <c r="I9" s="5" t="n">
        <v>4.75</v>
      </c>
      <c r="J9" s="13">
        <f>H9*I9</f>
        <v/>
      </c>
      <c r="K9" s="14">
        <f>IFERROR(G9/AVERAGE(E9,H9),0)</f>
        <v/>
      </c>
      <c r="L9" s="15">
        <f>IFERROR(365/K9,0)</f>
        <v/>
      </c>
      <c r="M9" s="10">
        <f>IF(K9&gt;=4,"Alta",IF(K9&gt;=2,"Media","Baja"))</f>
        <v/>
      </c>
      <c r="N9" s="10" t="inlineStr">
        <is>
          <t>10/03/2026</t>
        </is>
      </c>
    </row>
    <row r="10">
      <c r="A10" s="3" t="inlineStr">
        <is>
          <t>ALM-007</t>
        </is>
      </c>
      <c r="B10" s="4" t="inlineStr">
        <is>
          <t>Tubo PVC 1m</t>
        </is>
      </c>
      <c r="C10" s="3" t="inlineStr">
        <is>
          <t>Fontanería</t>
        </is>
      </c>
      <c r="D10" s="3" t="inlineStr">
        <is>
          <t>Bilbao</t>
        </is>
      </c>
      <c r="E10" s="5" t="n">
        <v>450</v>
      </c>
      <c r="F10" s="5" t="n">
        <v>300</v>
      </c>
      <c r="G10" s="5" t="n">
        <v>260</v>
      </c>
      <c r="H10" s="6">
        <f>E10+F10-G10</f>
        <v/>
      </c>
      <c r="I10" s="5" t="n">
        <v>1.9</v>
      </c>
      <c r="J10" s="7">
        <f>H10*I10</f>
        <v/>
      </c>
      <c r="K10" s="8">
        <f>IFERROR(G10/AVERAGE(E10,H10),0)</f>
        <v/>
      </c>
      <c r="L10" s="9">
        <f>IFERROR(365/K10,0)</f>
        <v/>
      </c>
      <c r="M10" s="3">
        <f>IF(K10&gt;=4,"Alta",IF(K10&gt;=2,"Media","Baja"))</f>
        <v/>
      </c>
      <c r="N10" s="3" t="inlineStr">
        <is>
          <t>14/03/2026</t>
        </is>
      </c>
    </row>
    <row r="11">
      <c r="A11" s="10" t="inlineStr">
        <is>
          <t>ALM-008</t>
        </is>
      </c>
      <c r="B11" s="11" t="inlineStr">
        <is>
          <t>Filtro de Aire</t>
        </is>
      </c>
      <c r="C11" s="10" t="inlineStr">
        <is>
          <t>Automoción</t>
        </is>
      </c>
      <c r="D11" s="10" t="inlineStr">
        <is>
          <t>Murcia</t>
        </is>
      </c>
      <c r="E11" s="5" t="n">
        <v>220</v>
      </c>
      <c r="F11" s="5" t="n">
        <v>150</v>
      </c>
      <c r="G11" s="5" t="n">
        <v>200</v>
      </c>
      <c r="H11" s="12">
        <f>E11+F11-G11</f>
        <v/>
      </c>
      <c r="I11" s="5" t="n">
        <v>6.4</v>
      </c>
      <c r="J11" s="13">
        <f>H11*I11</f>
        <v/>
      </c>
      <c r="K11" s="14">
        <f>IFERROR(G11/AVERAGE(E11,H11),0)</f>
        <v/>
      </c>
      <c r="L11" s="15">
        <f>IFERROR(365/K11,0)</f>
        <v/>
      </c>
      <c r="M11" s="10">
        <f>IF(K11&gt;=4,"Alta",IF(K11&gt;=2,"Media","Baja"))</f>
        <v/>
      </c>
      <c r="N11" s="10" t="inlineStr">
        <is>
          <t>18/03/2026</t>
        </is>
      </c>
    </row>
    <row r="12">
      <c r="A12" s="3" t="inlineStr">
        <is>
          <t>ALM-009</t>
        </is>
      </c>
      <c r="B12" s="4" t="inlineStr">
        <is>
          <t>Cinta Aislante</t>
        </is>
      </c>
      <c r="C12" s="3" t="inlineStr">
        <is>
          <t>Electricidad</t>
        </is>
      </c>
      <c r="D12" s="3" t="inlineStr">
        <is>
          <t>Madrid</t>
        </is>
      </c>
      <c r="E12" s="5" t="n">
        <v>800</v>
      </c>
      <c r="F12" s="5" t="n">
        <v>500</v>
      </c>
      <c r="G12" s="5" t="n">
        <v>470</v>
      </c>
      <c r="H12" s="6">
        <f>E12+F12-G12</f>
        <v/>
      </c>
      <c r="I12" s="5" t="n">
        <v>0.55</v>
      </c>
      <c r="J12" s="7">
        <f>H12*I12</f>
        <v/>
      </c>
      <c r="K12" s="8">
        <f>IFERROR(G12/AVERAGE(E12,H12),0)</f>
        <v/>
      </c>
      <c r="L12" s="9">
        <f>IFERROR(365/K12,0)</f>
        <v/>
      </c>
      <c r="M12" s="3">
        <f>IF(K12&gt;=4,"Alta",IF(K12&gt;=2,"Media","Baja"))</f>
        <v/>
      </c>
      <c r="N12" s="3" t="inlineStr">
        <is>
          <t>20/03/2026</t>
        </is>
      </c>
    </row>
    <row r="13">
      <c r="A13" s="10" t="inlineStr">
        <is>
          <t>ALM-010</t>
        </is>
      </c>
      <c r="B13" s="11" t="inlineStr">
        <is>
          <t>Disco de Corte</t>
        </is>
      </c>
      <c r="C13" s="10" t="inlineStr">
        <is>
          <t>Ferretería</t>
        </is>
      </c>
      <c r="D13" s="10" t="inlineStr">
        <is>
          <t>Barcelona</t>
        </is>
      </c>
      <c r="E13" s="5" t="n">
        <v>350</v>
      </c>
      <c r="F13" s="5" t="n">
        <v>200</v>
      </c>
      <c r="G13" s="5" t="n">
        <v>260</v>
      </c>
      <c r="H13" s="12">
        <f>E13+F13-G13</f>
        <v/>
      </c>
      <c r="I13" s="5" t="n">
        <v>3.2</v>
      </c>
      <c r="J13" s="13">
        <f>H13*I13</f>
        <v/>
      </c>
      <c r="K13" s="14">
        <f>IFERROR(G13/AVERAGE(E13,H13),0)</f>
        <v/>
      </c>
      <c r="L13" s="15">
        <f>IFERROR(365/K13,0)</f>
        <v/>
      </c>
      <c r="M13" s="10">
        <f>IF(K13&gt;=4,"Alta",IF(K13&gt;=2,"Media","Baja"))</f>
        <v/>
      </c>
      <c r="N13" s="10" t="inlineStr">
        <is>
          <t>25/03/2026</t>
        </is>
      </c>
    </row>
    <row r="14">
      <c r="A14" s="16" t="inlineStr">
        <is>
          <t>TOTALES</t>
        </is>
      </c>
      <c r="E14" s="17">
        <f>SUM(E4:E13)</f>
        <v/>
      </c>
      <c r="F14" s="17">
        <f>SUM(F4:F13)</f>
        <v/>
      </c>
      <c r="G14" s="17">
        <f>SUM(G4:G13)</f>
        <v/>
      </c>
      <c r="H14" s="17">
        <f>SUM(H4:H13)</f>
        <v/>
      </c>
      <c r="I14" s="18" t="inlineStr"/>
      <c r="J14" s="19">
        <f>SUM(J4:J13)</f>
        <v/>
      </c>
      <c r="K14" s="20">
        <f>AVERAGE(K4:K13)</f>
        <v/>
      </c>
      <c r="L14" s="21">
        <f>AVERAGE(L4:L13)</f>
        <v/>
      </c>
      <c r="M14" s="18" t="inlineStr"/>
      <c r="N14" s="18" t="inlineStr"/>
    </row>
  </sheetData>
  <mergeCells count="2">
    <mergeCell ref="A1:N1"/>
    <mergeCell ref="A14:D14"/>
  </mergeCells>
  <conditionalFormatting sqref="M4:M13">
    <cfRule type="expression" priority="1" dxfId="0">
      <formula>M4="Alta"</formula>
    </cfRule>
    <cfRule type="expression" priority="2" dxfId="1">
      <formula>M4="Baja"</formula>
    </cfRule>
    <cfRule type="expression" priority="3" dxfId="2">
      <formula>M4="Media"</formula>
    </cfRule>
  </conditionalFormatting>
  <dataValidations count="1">
    <dataValidation sqref="D4:D13" showErrorMessage="1" showInputMessage="1" allowBlank="1" type="list">
      <formula1>"Madrid,Barcelona,Valencia,Sevilla,Zaragoza,Málaga,Bilbao,Murcia"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PANEL DE CONTROL - ROTACIÓN DE EXISTENCIAS</t>
        </is>
      </c>
    </row>
    <row r="2"/>
    <row r="3">
      <c r="A3" s="16" t="inlineStr">
        <is>
          <t>INDICADORES CLAVE</t>
        </is>
      </c>
    </row>
    <row r="4">
      <c r="A4" s="22" t="inlineStr">
        <is>
          <t>Valor Total del Stock (€)</t>
        </is>
      </c>
      <c r="B4" s="23" t="n"/>
      <c r="C4" s="24" t="n"/>
      <c r="D4" s="25">
        <f>SUM(Almacén!J4:J13)</f>
        <v/>
      </c>
    </row>
    <row r="5">
      <c r="A5" s="22" t="inlineStr">
        <is>
          <t>Rotación Media (veces)</t>
        </is>
      </c>
      <c r="B5" s="23" t="n"/>
      <c r="C5" s="24" t="n"/>
      <c r="D5" s="26">
        <f>AVERAGE(Almacén!K4:K13)</f>
        <v/>
      </c>
    </row>
    <row r="6">
      <c r="A6" s="22" t="inlineStr">
        <is>
          <t>Días Inventario Medio</t>
        </is>
      </c>
      <c r="B6" s="23" t="n"/>
      <c r="C6" s="24" t="n"/>
      <c r="D6" s="27">
        <f>AVERAGE(Almacén!L4:L13)</f>
        <v/>
      </c>
    </row>
    <row r="7">
      <c r="A7" s="22" t="inlineStr">
        <is>
          <t>Nº Productos Rotación Alta</t>
        </is>
      </c>
      <c r="B7" s="23" t="n"/>
      <c r="C7" s="24" t="n"/>
      <c r="D7" s="27">
        <f>COUNTIF(Almacén!M4:M13,"Alta")</f>
        <v/>
      </c>
    </row>
    <row r="8">
      <c r="A8" s="22" t="inlineStr">
        <is>
          <t>Nº Productos Rotación Baja</t>
        </is>
      </c>
      <c r="B8" s="23" t="n"/>
      <c r="C8" s="24" t="n"/>
      <c r="D8" s="27">
        <f>COUNTIF(Almacén!M4:M13,"Baja")</f>
        <v/>
      </c>
    </row>
    <row r="9">
      <c r="A9" s="22" t="inlineStr">
        <is>
          <t>Producto de Mayor Valor Stock</t>
        </is>
      </c>
      <c r="B9" s="23" t="n"/>
      <c r="C9" s="24" t="n"/>
      <c r="D9" s="28">
        <f>INDEX(Almacén!B4:B13,MATCH(MAX(Almacén!J4:J13),Almacén!J4:J13,0))</f>
        <v/>
      </c>
      <c r="F9" s="29" t="inlineStr">
        <is>
          <t>Estado</t>
        </is>
      </c>
      <c r="G9" s="29" t="inlineStr">
        <is>
          <t>Nº Productos</t>
        </is>
      </c>
    </row>
    <row r="10">
      <c r="F10" s="30" t="inlineStr">
        <is>
          <t>Alta</t>
        </is>
      </c>
      <c r="G10" s="30">
        <f>COUNTIF(Almacén!M4:M13,"Alta")</f>
        <v/>
      </c>
    </row>
    <row r="11">
      <c r="F11" s="30" t="inlineStr">
        <is>
          <t>Media</t>
        </is>
      </c>
      <c r="G11" s="30">
        <f>COUNTIF(Almacén!M4:M13,"Media")</f>
        <v/>
      </c>
    </row>
    <row r="12">
      <c r="A12" s="16" t="inlineStr">
        <is>
          <t>CONSULTA RÁPIDA POR CÓDIGO</t>
        </is>
      </c>
      <c r="F12" s="30" t="inlineStr">
        <is>
          <t>Baja</t>
        </is>
      </c>
      <c r="G12" s="30">
        <f>COUNTIF(Almacén!M4:M13,"Baja")</f>
        <v/>
      </c>
    </row>
    <row r="13">
      <c r="A13" s="31" t="inlineStr">
        <is>
          <t>Código a buscar:</t>
        </is>
      </c>
      <c r="B13" s="32" t="inlineStr">
        <is>
          <t>ALM-003</t>
        </is>
      </c>
    </row>
    <row r="14">
      <c r="A14" s="33" t="inlineStr">
        <is>
          <t>Producto</t>
        </is>
      </c>
      <c r="B14" s="34">
        <f>IFERROR(VLOOKUP($B$13,Almacén!$A$4:$N$13,2,0),"No encontrado")</f>
        <v/>
      </c>
    </row>
    <row r="15">
      <c r="A15" s="33" t="inlineStr">
        <is>
          <t>Categoría</t>
        </is>
      </c>
      <c r="B15" s="34">
        <f>IFERROR(VLOOKUP($B$13,Almacén!$A$4:$N$13,3,0),"No encontrado")</f>
        <v/>
      </c>
    </row>
    <row r="16">
      <c r="A16" s="33" t="inlineStr">
        <is>
          <t>Valor Stock (€)</t>
        </is>
      </c>
      <c r="B16" s="35">
        <f>IFERROR(VLOOKUP($B$13,Almacén!$A$4:$N$13,10,0),"No encontrado")</f>
        <v/>
      </c>
    </row>
    <row r="17">
      <c r="A17" s="33" t="inlineStr">
        <is>
          <t>Rotación (veces)</t>
        </is>
      </c>
      <c r="B17" s="36">
        <f>IFERROR(VLOOKUP($B$13,Almacén!$A$4:$N$13,11,0),"No encontrado")</f>
        <v/>
      </c>
    </row>
    <row r="18">
      <c r="A18" s="33" t="inlineStr">
        <is>
          <t>Estado</t>
        </is>
      </c>
      <c r="B18" s="34">
        <f>IFERROR(VLOOKUP($B$13,Almacén!$A$4:$N$13,13,0),"No encontrado")</f>
        <v/>
      </c>
    </row>
  </sheetData>
  <mergeCells count="9">
    <mergeCell ref="A1:H1"/>
    <mergeCell ref="A3:D3"/>
    <mergeCell ref="A4:C4"/>
    <mergeCell ref="A5:C5"/>
    <mergeCell ref="A6:C6"/>
    <mergeCell ref="A7:C7"/>
    <mergeCell ref="A8:C8"/>
    <mergeCell ref="A9:C9"/>
    <mergeCell ref="A12:D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" t="inlineStr">
        <is>
          <t>INSTRUCCIONES DE USO</t>
        </is>
      </c>
    </row>
    <row r="2"/>
    <row r="3">
      <c r="A3" s="2" t="inlineStr">
        <is>
          <t>Sección / Columna</t>
        </is>
      </c>
      <c r="B3" s="2" t="inlineStr">
        <is>
          <t>Descripción</t>
        </is>
      </c>
    </row>
    <row r="4" ht="32" customHeight="1">
      <c r="A4" s="37" t="inlineStr">
        <is>
          <t>Hoja 'Almacén'</t>
        </is>
      </c>
      <c r="B4" s="38" t="inlineStr">
        <is>
          <t>Contiene el listado de productos con stock inicial, entradas, salidas y coste unitario. Las columnas en amarillo (Stock Inicial, Entradas, Salidas, Coste Unitario) son editables; el resto se calcula automáticamente.</t>
        </is>
      </c>
    </row>
    <row r="5" ht="32" customHeight="1">
      <c r="A5" s="39" t="inlineStr">
        <is>
          <t>Stock Final</t>
        </is>
      </c>
      <c r="B5" s="40" t="inlineStr">
        <is>
          <t>Se calcula como Stock Inicial + Entradas - Salidas.</t>
        </is>
      </c>
    </row>
    <row r="6" ht="32" customHeight="1">
      <c r="A6" s="37" t="inlineStr">
        <is>
          <t>Valor Stock (€)</t>
        </is>
      </c>
      <c r="B6" s="38" t="inlineStr">
        <is>
          <t>Resultado de multiplicar el Stock Final por el Coste Unitario.</t>
        </is>
      </c>
    </row>
    <row r="7" ht="32" customHeight="1">
      <c r="A7" s="39" t="inlineStr">
        <is>
          <t>Rotación (veces)</t>
        </is>
      </c>
      <c r="B7" s="40" t="inlineStr">
        <is>
          <t>Indica cuántas veces se ha renovado el stock en el periodo: Salidas / Stock Medio (promedio de Stock Inicial y Final).</t>
        </is>
      </c>
    </row>
    <row r="8" ht="32" customHeight="1">
      <c r="A8" s="37" t="inlineStr">
        <is>
          <t>Días Inventario</t>
        </is>
      </c>
      <c r="B8" s="38" t="inlineStr">
        <is>
          <t>Número medio de días que el stock permanece en almacén antes de venderse: 365 / Rotación.</t>
        </is>
      </c>
    </row>
    <row r="9" ht="32" customHeight="1">
      <c r="A9" s="39" t="inlineStr">
        <is>
          <t>Estado Rotación</t>
        </is>
      </c>
      <c r="B9" s="40" t="inlineStr">
        <is>
          <t>Clasifica automáticamente cada producto: Alta (≥4), Media (2-4) o Baja (&lt;2), con colores de aviso.</t>
        </is>
      </c>
    </row>
    <row r="10" ht="32" customHeight="1">
      <c r="A10" s="37" t="inlineStr">
        <is>
          <t>Hoja 'Dashboard'</t>
        </is>
      </c>
      <c r="B10" s="38" t="inlineStr">
        <is>
          <t>Muestra indicadores clave (KPIs), un buscador rápido por código de producto (VLOOKUP) y tres gráficos: valor de stock, distribución por estado y evolución de rotación.</t>
        </is>
      </c>
    </row>
    <row r="11" ht="32" customHeight="1">
      <c r="A11" s="39" t="inlineStr">
        <is>
          <t>Consulta rápida</t>
        </is>
      </c>
      <c r="B11" s="40" t="inlineStr">
        <is>
          <t>Escriba el código del producto en la celda amarilla para obtener automáticamente sus datos principales.</t>
        </is>
      </c>
    </row>
    <row r="12" ht="32" customHeight="1">
      <c r="A12" s="37" t="inlineStr">
        <is>
          <t>Recomendación</t>
        </is>
      </c>
      <c r="B12" s="38" t="inlineStr">
        <is>
          <t>Revise mensualmente los productos con Rotación 'Baja' para evitar sobre-stock y optimizar el capital invertido en almacén.</t>
        </is>
      </c>
    </row>
    <row r="13" ht="32" customHeight="1">
      <c r="A13" s="39" t="inlineStr">
        <is>
          <t>Actualización</t>
        </is>
      </c>
      <c r="B13" s="40" t="inlineStr">
        <is>
          <t>Actualice las columnas de Entradas y Salidas cada vez que se realice un movimiento de mercancía.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2026-07-21T15:05:59Z</dcterms:created>
  <dcterms:modified xmlns:dcterms="http://purl.org/dc/terms/" xmlns:xsi="http://www.w3.org/2001/XMLSchema-instance" xsi:type="dcterms:W3CDTF">2026-07-21T15:05:59Z</dcterms:modified>
</cp:coreProperties>
</file>