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ortunidade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Instrucciones" sheetId="3" state="visible" r:id="rId3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DD/MM/AAAA"/>
    <numFmt numFmtId="165" formatCode="#.##0,00&quot; €&quot;"/>
    <numFmt numFmtId="166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5"/>
    </font>
    <font>
      <name val="Calibri"/>
      <b val="1"/>
      <color rgb="00FFFFFF"/>
      <sz val="10"/>
    </font>
    <font>
      <name val="Calibri"/>
      <b val="1"/>
      <color rgb="001F2937"/>
      <sz val="10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14B8A6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center" vertical="center"/>
    </xf>
    <xf numFmtId="9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4" fillId="5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9" fontId="5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9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5" fontId="5" fillId="4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Importe ponderado por etapa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'Resumen'!G14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'Resumen'!$D$15:$D$21</f>
            </numRef>
          </cat>
          <val>
            <numRef>
              <f>'Resumen'!$G$15:$G$21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Importe ponderado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Etapa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de oportunidades por estado</a:t>
            </a:r>
          </a:p>
        </rich>
      </tx>
    </title>
    <plotArea>
      <pieChart>
        <varyColors val="1"/>
        <ser>
          <idx val="0"/>
          <order val="0"/>
          <tx>
            <strRef>
              <f>'Resumen'!K14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'Resumen'!$J$15:$J$17</f>
            </numRef>
          </cat>
          <val>
            <numRef>
              <f>'Resumen'!$K$15:$K$17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22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laOportunidades" displayName="TablaOportunidades" ref="A1:Q101" headerRowCount="1">
  <autoFilter ref="A1:Q101"/>
  <tableColumns count="17">
    <tableColumn id="1" name="ID oportunidad"/>
    <tableColumn id="2" name="Fecha de alta"/>
    <tableColumn id="3" name="Cliente / empresa"/>
    <tableColumn id="4" name="Persona de contacto"/>
    <tableColumn id="5" name="Ciudad"/>
    <tableColumn id="6" name="Comercial responsable"/>
    <tableColumn id="7" name="Producto o servicio"/>
    <tableColumn id="8" name="Importe estimado (€)"/>
    <tableColumn id="9" name="Etapa"/>
    <tableColumn id="10" name="Probabilidad (%)"/>
    <tableColumn id="11" name="Importe ponderado (€)"/>
    <tableColumn id="12" name="Fecha prevista de cierre"/>
    <tableColumn id="13" name="Estado"/>
    <tableColumn id="14" name="Último contacto"/>
    <tableColumn id="15" name="Próxima acción"/>
    <tableColumn id="16" name="Días sin contacto"/>
    <tableColumn id="17" name="Observacion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27" customWidth="1" min="3" max="3"/>
    <col width="24" customWidth="1" min="4" max="4"/>
    <col width="15" customWidth="1" min="5" max="5"/>
    <col width="23" customWidth="1" min="6" max="6"/>
    <col width="34" customWidth="1" min="7" max="7"/>
    <col width="20" customWidth="1" min="8" max="8"/>
    <col width="20" customWidth="1" min="9" max="9"/>
    <col width="17" customWidth="1" min="10" max="10"/>
    <col width="22" customWidth="1" min="11" max="11"/>
    <col width="23" customWidth="1" min="12" max="12"/>
    <col width="14" customWidth="1" min="13" max="13"/>
    <col width="18" customWidth="1" min="14" max="14"/>
    <col width="31" customWidth="1" min="15" max="15"/>
    <col width="19" customWidth="1" min="16" max="16"/>
    <col width="42" customWidth="1" min="17" max="17"/>
  </cols>
  <sheetData>
    <row r="1" ht="30" customHeight="1">
      <c r="A1" s="1" t="inlineStr">
        <is>
          <t>ID oportunidad</t>
        </is>
      </c>
      <c r="B1" s="1" t="inlineStr">
        <is>
          <t>Fecha de alta</t>
        </is>
      </c>
      <c r="C1" s="1" t="inlineStr">
        <is>
          <t>Cliente / empresa</t>
        </is>
      </c>
      <c r="D1" s="1" t="inlineStr">
        <is>
          <t>Persona de contacto</t>
        </is>
      </c>
      <c r="E1" s="1" t="inlineStr">
        <is>
          <t>Ciudad</t>
        </is>
      </c>
      <c r="F1" s="1" t="inlineStr">
        <is>
          <t>Comercial responsable</t>
        </is>
      </c>
      <c r="G1" s="1" t="inlineStr">
        <is>
          <t>Producto o servicio</t>
        </is>
      </c>
      <c r="H1" s="1" t="inlineStr">
        <is>
          <t>Importe estimado (€)</t>
        </is>
      </c>
      <c r="I1" s="1" t="inlineStr">
        <is>
          <t>Etapa</t>
        </is>
      </c>
      <c r="J1" s="1" t="inlineStr">
        <is>
          <t>Probabilidad (%)</t>
        </is>
      </c>
      <c r="K1" s="1" t="inlineStr">
        <is>
          <t>Importe ponderado (€)</t>
        </is>
      </c>
      <c r="L1" s="1" t="inlineStr">
        <is>
          <t>Fecha prevista de cierre</t>
        </is>
      </c>
      <c r="M1" s="1" t="inlineStr">
        <is>
          <t>Estado</t>
        </is>
      </c>
      <c r="N1" s="1" t="inlineStr">
        <is>
          <t>Último contacto</t>
        </is>
      </c>
      <c r="O1" s="1" t="inlineStr">
        <is>
          <t>Próxima acción</t>
        </is>
      </c>
      <c r="P1" s="1" t="inlineStr">
        <is>
          <t>Días sin contacto</t>
        </is>
      </c>
      <c r="Q1" s="1" t="inlineStr">
        <is>
          <t>Observaciones</t>
        </is>
      </c>
    </row>
    <row r="2" ht="30" customHeight="1">
      <c r="A2" s="2" t="inlineStr">
        <is>
          <t>OP-2026-001</t>
        </is>
      </c>
      <c r="B2" s="32" t="n">
        <v>46051</v>
      </c>
      <c r="C2" s="4" t="inlineStr">
        <is>
          <t>Tecnologías Horizonte S.L.</t>
        </is>
      </c>
      <c r="D2" s="4" t="inlineStr">
        <is>
          <t>Lucía Fernández</t>
        </is>
      </c>
      <c r="E2" s="2" t="inlineStr">
        <is>
          <t>Madrid</t>
        </is>
      </c>
      <c r="F2" s="2" t="inlineStr">
        <is>
          <t>Ana Ruiz</t>
        </is>
      </c>
      <c r="G2" s="4" t="inlineStr">
        <is>
          <t>Software de gestión</t>
        </is>
      </c>
      <c r="H2" s="26" t="n">
        <v>12500</v>
      </c>
      <c r="I2" s="2" t="inlineStr">
        <is>
          <t>Propuesta</t>
        </is>
      </c>
      <c r="J2" s="6">
        <f>IF(A2="","",IFERROR(VLOOKUP(I2,'Resumen'!$A$14:$B$20,2,FALSE),0))</f>
        <v/>
      </c>
      <c r="K2" s="27">
        <f>IF(A2="","",IFERROR(H2*J2,0))</f>
        <v/>
      </c>
      <c r="L2" s="32" t="n">
        <v>46283</v>
      </c>
      <c r="M2" s="8">
        <f>IF(A2="","",IF(I2="Cerrada ganada","Ganada",IF(I2="Cerrada perdida","Perdida","Abierta")))</f>
        <v/>
      </c>
      <c r="N2" s="32" t="n">
        <v>46268</v>
      </c>
      <c r="O2" s="4" t="inlineStr">
        <is>
          <t>Enviar propuesta económica revisada</t>
        </is>
      </c>
      <c r="P2" s="9">
        <f>IF(A2="","",IF(N2="","",IFERROR(TODAY()-N2,"")))</f>
        <v/>
      </c>
      <c r="Q2" s="4" t="inlineStr">
        <is>
          <t>Interés alto en centralizar operaciones y facturación.</t>
        </is>
      </c>
    </row>
    <row r="3" ht="30" customHeight="1">
      <c r="A3" s="2" t="inlineStr">
        <is>
          <t>OP-2026-002</t>
        </is>
      </c>
      <c r="B3" s="32" t="n">
        <v>46081</v>
      </c>
      <c r="C3" s="4" t="inlineStr">
        <is>
          <t>Comercial Barcelona Norte S.A.</t>
        </is>
      </c>
      <c r="D3" s="4" t="inlineStr">
        <is>
          <t>Martín López</t>
        </is>
      </c>
      <c r="E3" s="2" t="inlineStr">
        <is>
          <t>Barcelona</t>
        </is>
      </c>
      <c r="F3" s="2" t="inlineStr">
        <is>
          <t>Carlos Gómez</t>
        </is>
      </c>
      <c r="G3" s="4" t="inlineStr">
        <is>
          <t>Consultoría comercial</t>
        </is>
      </c>
      <c r="H3" s="26" t="n">
        <v>8900</v>
      </c>
      <c r="I3" s="2" t="inlineStr">
        <is>
          <t>Negociación</t>
        </is>
      </c>
      <c r="J3" s="6">
        <f>IF(A3="","",IFERROR(VLOOKUP(I3,'Resumen'!$A$14:$B$20,2,FALSE),0))</f>
        <v/>
      </c>
      <c r="K3" s="27">
        <f>IF(A3="","",IFERROR(H3*J3,0))</f>
        <v/>
      </c>
      <c r="L3" s="32" t="n">
        <v>46289</v>
      </c>
      <c r="M3" s="8">
        <f>IF(A3="","",IF(I3="Cerrada ganada","Ganada",IF(I3="Cerrada perdida","Perdida","Abierta")))</f>
        <v/>
      </c>
      <c r="N3" s="32" t="n">
        <v>46254</v>
      </c>
      <c r="O3" s="4" t="inlineStr">
        <is>
          <t>Cerrar condiciones de contratación</t>
        </is>
      </c>
      <c r="P3" s="9">
        <f>IF(A3="","",IF(N3="","",IFERROR(TODAY()-N3,"")))</f>
        <v/>
      </c>
      <c r="Q3" s="4" t="inlineStr">
        <is>
          <t>Pendiente de aprobación por dirección general.</t>
        </is>
      </c>
    </row>
    <row r="4" ht="30" customHeight="1">
      <c r="A4" s="2" t="inlineStr">
        <is>
          <t>OP-2026-003</t>
        </is>
      </c>
      <c r="B4" s="32" t="n">
        <v>46096</v>
      </c>
      <c r="C4" s="4" t="inlineStr">
        <is>
          <t>Valencia Digital Studio S.L.</t>
        </is>
      </c>
      <c r="D4" s="4" t="inlineStr">
        <is>
          <t>Sofía Martínez</t>
        </is>
      </c>
      <c r="E4" s="2" t="inlineStr">
        <is>
          <t>Valencia</t>
        </is>
      </c>
      <c r="F4" s="2" t="inlineStr">
        <is>
          <t>Elena Martín</t>
        </is>
      </c>
      <c r="G4" s="4" t="inlineStr">
        <is>
          <t>Servicio de marketing digital</t>
        </is>
      </c>
      <c r="H4" s="26" t="n">
        <v>6400</v>
      </c>
      <c r="I4" s="2" t="inlineStr">
        <is>
          <t>Reunión</t>
        </is>
      </c>
      <c r="J4" s="6">
        <f>IF(A4="","",IFERROR(VLOOKUP(I4,'Resumen'!$A$14:$B$20,2,FALSE),0))</f>
        <v/>
      </c>
      <c r="K4" s="27">
        <f>IF(A4="","",IFERROR(H4*J4,0))</f>
        <v/>
      </c>
      <c r="L4" s="32" t="n">
        <v>46293</v>
      </c>
      <c r="M4" s="8">
        <f>IF(A4="","",IF(I4="Cerrada ganada","Ganada",IF(I4="Cerrada perdida","Perdida","Abierta")))</f>
        <v/>
      </c>
      <c r="N4" s="32" t="n">
        <v>46262</v>
      </c>
      <c r="O4" s="4" t="inlineStr">
        <is>
          <t>Preparar presentación de campañas</t>
        </is>
      </c>
      <c r="P4" s="9">
        <f>IF(A4="","",IF(N4="","",IFERROR(TODAY()-N4,"")))</f>
        <v/>
      </c>
      <c r="Q4" s="4" t="inlineStr">
        <is>
          <t>Solicitan ejemplos de campañas del sector turismo.</t>
        </is>
      </c>
    </row>
    <row r="5" ht="30" customHeight="1">
      <c r="A5" s="2" t="inlineStr">
        <is>
          <t>OP-2026-004</t>
        </is>
      </c>
      <c r="B5" s="32" t="n">
        <v>46111</v>
      </c>
      <c r="C5" s="4" t="inlineStr">
        <is>
          <t>Facturas del Sur S.L.</t>
        </is>
      </c>
      <c r="D5" s="4" t="inlineStr">
        <is>
          <t>Hugo Ramírez</t>
        </is>
      </c>
      <c r="E5" s="2" t="inlineStr">
        <is>
          <t>Sevilla</t>
        </is>
      </c>
      <c r="F5" s="2" t="inlineStr">
        <is>
          <t>David López</t>
        </is>
      </c>
      <c r="G5" s="4" t="inlineStr">
        <is>
          <t>Solución de facturación</t>
        </is>
      </c>
      <c r="H5" s="26" t="n">
        <v>4750</v>
      </c>
      <c r="I5" s="2" t="inlineStr">
        <is>
          <t>Cerrada ganada</t>
        </is>
      </c>
      <c r="J5" s="6">
        <f>IF(A5="","",IFERROR(VLOOKUP(I5,'Resumen'!$A$14:$B$20,2,FALSE),0))</f>
        <v/>
      </c>
      <c r="K5" s="27">
        <f>IF(A5="","",IFERROR(H5*J5,0))</f>
        <v/>
      </c>
      <c r="L5" s="32" t="n">
        <v>46191</v>
      </c>
      <c r="M5" s="8">
        <f>IF(A5="","",IF(I5="Cerrada ganada","Ganada",IF(I5="Cerrada perdida","Perdida","Abierta")))</f>
        <v/>
      </c>
      <c r="N5" s="32" t="n">
        <v>46267</v>
      </c>
      <c r="O5" s="4" t="inlineStr">
        <is>
          <t>Planificar sesión de arranque</t>
        </is>
      </c>
      <c r="P5" s="9">
        <f>IF(A5="","",IF(N5="","",IFERROR(TODAY()-N5,"")))</f>
        <v/>
      </c>
      <c r="Q5" s="4" t="inlineStr">
        <is>
          <t>Contrato firmado y proyecto pendiente de inicio.</t>
        </is>
      </c>
    </row>
    <row r="6" ht="30" customHeight="1">
      <c r="A6" s="2" t="inlineStr">
        <is>
          <t>OP-2026-005</t>
        </is>
      </c>
      <c r="B6" s="32" t="n">
        <v>46126</v>
      </c>
      <c r="C6" s="4" t="inlineStr">
        <is>
          <t>Equipos Aragón S.C.</t>
        </is>
      </c>
      <c r="D6" s="4" t="inlineStr">
        <is>
          <t>Marta Sánchez</t>
        </is>
      </c>
      <c r="E6" s="2" t="inlineStr">
        <is>
          <t>Zaragoza</t>
        </is>
      </c>
      <c r="F6" s="2" t="inlineStr">
        <is>
          <t>Ana Ruiz</t>
        </is>
      </c>
      <c r="G6" s="4" t="inlineStr">
        <is>
          <t>Formación para equipos</t>
        </is>
      </c>
      <c r="H6" s="26" t="n">
        <v>3200</v>
      </c>
      <c r="I6" s="2" t="inlineStr">
        <is>
          <t>Contactado</t>
        </is>
      </c>
      <c r="J6" s="6">
        <f>IF(A6="","",IFERROR(VLOOKUP(I6,'Resumen'!$A$14:$B$20,2,FALSE),0))</f>
        <v/>
      </c>
      <c r="K6" s="27">
        <f>IF(A6="","",IFERROR(H6*J6,0))</f>
        <v/>
      </c>
      <c r="L6" s="32" t="n">
        <v>46279</v>
      </c>
      <c r="M6" s="8">
        <f>IF(A6="","",IF(I6="Cerrada ganada","Ganada",IF(I6="Cerrada perdida","Perdida","Abierta")))</f>
        <v/>
      </c>
      <c r="N6" s="32" t="n">
        <v>46258</v>
      </c>
      <c r="O6" s="4" t="inlineStr">
        <is>
          <t>Confirmar número de asistentes</t>
        </is>
      </c>
      <c r="P6" s="9">
        <f>IF(A6="","",IF(N6="","",IFERROR(TODAY()-N6,"")))</f>
        <v/>
      </c>
      <c r="Q6" s="4" t="inlineStr">
        <is>
          <t>Interesados en formación de ventas consultivas.</t>
        </is>
      </c>
    </row>
    <row r="7" ht="30" customHeight="1">
      <c r="A7" s="2" t="inlineStr">
        <is>
          <t>OP-2026-006</t>
        </is>
      </c>
      <c r="B7" s="32" t="n">
        <v>46151</v>
      </c>
      <c r="C7" s="4" t="inlineStr">
        <is>
          <t>Costa CRM Partners S.L.</t>
        </is>
      </c>
      <c r="D7" s="4" t="inlineStr">
        <is>
          <t>Pablo Navarro</t>
        </is>
      </c>
      <c r="E7" s="2" t="inlineStr">
        <is>
          <t>Málaga</t>
        </is>
      </c>
      <c r="F7" s="2" t="inlineStr">
        <is>
          <t>Carlos Gómez</t>
        </is>
      </c>
      <c r="G7" s="4" t="inlineStr">
        <is>
          <t>Implantación CRM</t>
        </is>
      </c>
      <c r="H7" s="26" t="n">
        <v>15800</v>
      </c>
      <c r="I7" s="2" t="inlineStr">
        <is>
          <t>Propuesta</t>
        </is>
      </c>
      <c r="J7" s="6">
        <f>IF(A7="","",IFERROR(VLOOKUP(I7,'Resumen'!$A$14:$B$20,2,FALSE),0))</f>
        <v/>
      </c>
      <c r="K7" s="27">
        <f>IF(A7="","",IFERROR(H7*J7,0))</f>
        <v/>
      </c>
      <c r="L7" s="32" t="n">
        <v>46286</v>
      </c>
      <c r="M7" s="8">
        <f>IF(A7="","",IF(I7="Cerrada ganada","Ganada",IF(I7="Cerrada perdida","Perdida","Abierta")))</f>
        <v/>
      </c>
      <c r="N7" s="32" t="n">
        <v>46269</v>
      </c>
      <c r="O7" s="4" t="inlineStr">
        <is>
          <t>Revisar alcance de implantación</t>
        </is>
      </c>
      <c r="P7" s="9">
        <f>IF(A7="","",IF(N7="","",IFERROR(TODAY()-N7,"")))</f>
        <v/>
      </c>
      <c r="Q7" s="4" t="inlineStr">
        <is>
          <t>Propuesta enviada para tres equipos comerciales.</t>
        </is>
      </c>
    </row>
    <row r="8" ht="30" customHeight="1">
      <c r="A8" s="2" t="inlineStr">
        <is>
          <t>OP-2026-007</t>
        </is>
      </c>
      <c r="B8" s="32" t="n">
        <v>46161</v>
      </c>
      <c r="C8" s="4" t="inlineStr">
        <is>
          <t>Bilbao Sistemas S.L.</t>
        </is>
      </c>
      <c r="D8" s="4" t="inlineStr">
        <is>
          <t>Carmen Ortega</t>
        </is>
      </c>
      <c r="E8" s="2" t="inlineStr">
        <is>
          <t>Bilbao</t>
        </is>
      </c>
      <c r="F8" s="2" t="inlineStr">
        <is>
          <t>Elena Martín</t>
        </is>
      </c>
      <c r="G8" s="4" t="inlineStr">
        <is>
          <t>Mantenimiento tecnológico</t>
        </is>
      </c>
      <c r="H8" s="26" t="n">
        <v>7600</v>
      </c>
      <c r="I8" s="2" t="inlineStr">
        <is>
          <t>Cerrada perdida</t>
        </is>
      </c>
      <c r="J8" s="6">
        <f>IF(A8="","",IFERROR(VLOOKUP(I8,'Resumen'!$A$14:$B$20,2,FALSE),0))</f>
        <v/>
      </c>
      <c r="K8" s="27">
        <f>IF(A8="","",IFERROR(H8*J8,0))</f>
        <v/>
      </c>
      <c r="L8" s="32" t="n">
        <v>46221</v>
      </c>
      <c r="M8" s="8">
        <f>IF(A8="","",IF(I8="Cerrada ganada","Ganada",IF(I8="Cerrada perdida","Perdida","Abierta")))</f>
        <v/>
      </c>
      <c r="N8" s="32" t="n">
        <v>46226</v>
      </c>
      <c r="O8" s="4" t="inlineStr">
        <is>
          <t>Registrar motivo de pérdida</t>
        </is>
      </c>
      <c r="P8" s="9">
        <f>IF(A8="","",IF(N8="","",IFERROR(TODAY()-N8,"")))</f>
        <v/>
      </c>
      <c r="Q8" s="4" t="inlineStr">
        <is>
          <t>Cliente renovó con su proveedor tecnológico actual.</t>
        </is>
      </c>
    </row>
    <row r="9" ht="30" customHeight="1">
      <c r="A9" s="2" t="inlineStr">
        <is>
          <t>OP-2026-008</t>
        </is>
      </c>
      <c r="B9" s="32" t="n">
        <v>46181</v>
      </c>
      <c r="C9" s="4" t="inlineStr">
        <is>
          <t>Datos Murcia Consultores S.L.</t>
        </is>
      </c>
      <c r="D9" s="4" t="inlineStr">
        <is>
          <t>Javier Moreno</t>
        </is>
      </c>
      <c r="E9" s="2" t="inlineStr">
        <is>
          <t>Murcia</t>
        </is>
      </c>
      <c r="F9" s="2" t="inlineStr">
        <is>
          <t>David López</t>
        </is>
      </c>
      <c r="G9" s="4" t="inlineStr">
        <is>
          <t>Asesoría de datos</t>
        </is>
      </c>
      <c r="H9" s="26" t="n">
        <v>9300</v>
      </c>
      <c r="I9" s="2" t="inlineStr">
        <is>
          <t>Negociación</t>
        </is>
      </c>
      <c r="J9" s="6">
        <f>IF(A9="","",IFERROR(VLOOKUP(I9,'Resumen'!$A$14:$B$20,2,FALSE),0))</f>
        <v/>
      </c>
      <c r="K9" s="27">
        <f>IF(A9="","",IFERROR(H9*J9,0))</f>
        <v/>
      </c>
      <c r="L9" s="32" t="n">
        <v>46281</v>
      </c>
      <c r="M9" s="8">
        <f>IF(A9="","",IF(I9="Cerrada ganada","Ganada",IF(I9="Cerrada perdida","Perdida","Abierta")))</f>
        <v/>
      </c>
      <c r="N9" s="32" t="n">
        <v>46255</v>
      </c>
      <c r="O9" s="4" t="inlineStr">
        <is>
          <t>Llamar para validar presupuesto</t>
        </is>
      </c>
      <c r="P9" s="9">
        <f>IF(A9="","",IF(N9="","",IFERROR(TODAY()-N9,"")))</f>
        <v/>
      </c>
      <c r="Q9" s="4" t="inlineStr">
        <is>
          <t>Pendiente de respuesta sobre el alcance analítico.</t>
        </is>
      </c>
    </row>
    <row r="10" ht="30" customHeight="1">
      <c r="A10" s="2" t="inlineStr">
        <is>
          <t>OP-2026-009</t>
        </is>
      </c>
      <c r="B10" s="32" t="n">
        <v>46201</v>
      </c>
      <c r="C10" s="4" t="inlineStr">
        <is>
          <t>Administración Levante S.L.</t>
        </is>
      </c>
      <c r="D10" s="4" t="inlineStr">
        <is>
          <t>Laura Gil</t>
        </is>
      </c>
      <c r="E10" s="2" t="inlineStr">
        <is>
          <t>Alicante</t>
        </is>
      </c>
      <c r="F10" s="2" t="inlineStr">
        <is>
          <t>Ana Ruiz</t>
        </is>
      </c>
      <c r="G10" s="4" t="inlineStr">
        <is>
          <t>Automatización administrativa</t>
        </is>
      </c>
      <c r="H10" s="26" t="n">
        <v>5850</v>
      </c>
      <c r="I10" s="2" t="inlineStr">
        <is>
          <t>Prospección</t>
        </is>
      </c>
      <c r="J10" s="6">
        <f>IF(A10="","",IFERROR(VLOOKUP(I10,'Resumen'!$A$14:$B$20,2,FALSE),0))</f>
        <v/>
      </c>
      <c r="K10" s="27">
        <f>IF(A10="","",IFERROR(H10*J10,0))</f>
        <v/>
      </c>
      <c r="L10" s="32" t="n">
        <v>46291</v>
      </c>
      <c r="M10" s="8">
        <f>IF(A10="","",IF(I10="Cerrada ganada","Ganada",IF(I10="Cerrada perdida","Perdida","Abierta")))</f>
        <v/>
      </c>
      <c r="N10" s="32" t="n">
        <v>46265</v>
      </c>
      <c r="O10" s="4" t="inlineStr">
        <is>
          <t>Enviar caso de éxito sectorial</t>
        </is>
      </c>
      <c r="P10" s="9">
        <f>IF(A10="","",IF(N10="","",IFERROR(TODAY()-N10,"")))</f>
        <v/>
      </c>
      <c r="Q10" s="4" t="inlineStr">
        <is>
          <t>Primer contacto realizado mediante recomendación.</t>
        </is>
      </c>
    </row>
    <row r="11" ht="30" customHeight="1">
      <c r="A11" s="2" t="n"/>
      <c r="B11" s="32" t="n"/>
      <c r="C11" s="4" t="n"/>
      <c r="D11" s="4" t="n"/>
      <c r="E11" s="2" t="n"/>
      <c r="F11" s="2" t="n"/>
      <c r="G11" s="4" t="n"/>
      <c r="H11" s="26" t="n"/>
      <c r="I11" s="2" t="n"/>
      <c r="J11" s="6">
        <f>IF(A11="","",IFERROR(VLOOKUP(I11,'Resumen'!$A$14:$B$20,2,FALSE),0))</f>
        <v/>
      </c>
      <c r="K11" s="27">
        <f>IF(A11="","",IFERROR(H11*J11,0))</f>
        <v/>
      </c>
      <c r="L11" s="32" t="n"/>
      <c r="M11" s="8">
        <f>IF(A11="","",IF(I11="Cerrada ganada","Ganada",IF(I11="Cerrada perdida","Perdida","Abierta")))</f>
        <v/>
      </c>
      <c r="N11" s="32" t="n"/>
      <c r="O11" s="4" t="n"/>
      <c r="P11" s="9">
        <f>IF(A11="","",IF(N11="","",IFERROR(TODAY()-N11,"")))</f>
        <v/>
      </c>
      <c r="Q11" s="4" t="n"/>
    </row>
    <row r="12" ht="30" customHeight="1">
      <c r="A12" s="2" t="n"/>
      <c r="B12" s="32" t="n"/>
      <c r="C12" s="4" t="n"/>
      <c r="D12" s="4" t="n"/>
      <c r="E12" s="2" t="n"/>
      <c r="F12" s="2" t="n"/>
      <c r="G12" s="4" t="n"/>
      <c r="H12" s="26" t="n"/>
      <c r="I12" s="2" t="n"/>
      <c r="J12" s="6">
        <f>IF(A12="","",IFERROR(VLOOKUP(I12,'Resumen'!$A$14:$B$20,2,FALSE),0))</f>
        <v/>
      </c>
      <c r="K12" s="27">
        <f>IF(A12="","",IFERROR(H12*J12,0))</f>
        <v/>
      </c>
      <c r="L12" s="32" t="n"/>
      <c r="M12" s="8">
        <f>IF(A12="","",IF(I12="Cerrada ganada","Ganada",IF(I12="Cerrada perdida","Perdida","Abierta")))</f>
        <v/>
      </c>
      <c r="N12" s="32" t="n"/>
      <c r="O12" s="4" t="n"/>
      <c r="P12" s="9">
        <f>IF(A12="","",IF(N12="","",IFERROR(TODAY()-N12,"")))</f>
        <v/>
      </c>
      <c r="Q12" s="4" t="n"/>
    </row>
    <row r="13" ht="30" customHeight="1">
      <c r="A13" s="2" t="n"/>
      <c r="B13" s="32" t="n"/>
      <c r="C13" s="4" t="n"/>
      <c r="D13" s="4" t="n"/>
      <c r="E13" s="2" t="n"/>
      <c r="F13" s="2" t="n"/>
      <c r="G13" s="4" t="n"/>
      <c r="H13" s="26" t="n"/>
      <c r="I13" s="2" t="n"/>
      <c r="J13" s="6">
        <f>IF(A13="","",IFERROR(VLOOKUP(I13,'Resumen'!$A$14:$B$20,2,FALSE),0))</f>
        <v/>
      </c>
      <c r="K13" s="27">
        <f>IF(A13="","",IFERROR(H13*J13,0))</f>
        <v/>
      </c>
      <c r="L13" s="32" t="n"/>
      <c r="M13" s="8">
        <f>IF(A13="","",IF(I13="Cerrada ganada","Ganada",IF(I13="Cerrada perdida","Perdida","Abierta")))</f>
        <v/>
      </c>
      <c r="N13" s="32" t="n"/>
      <c r="O13" s="4" t="n"/>
      <c r="P13" s="9">
        <f>IF(A13="","",IF(N13="","",IFERROR(TODAY()-N13,"")))</f>
        <v/>
      </c>
      <c r="Q13" s="4" t="n"/>
    </row>
    <row r="14" ht="30" customHeight="1">
      <c r="A14" s="2" t="n"/>
      <c r="B14" s="32" t="n"/>
      <c r="C14" s="4" t="n"/>
      <c r="D14" s="4" t="n"/>
      <c r="E14" s="2" t="n"/>
      <c r="F14" s="2" t="n"/>
      <c r="G14" s="4" t="n"/>
      <c r="H14" s="26" t="n"/>
      <c r="I14" s="2" t="n"/>
      <c r="J14" s="6">
        <f>IF(A14="","",IFERROR(VLOOKUP(I14,'Resumen'!$A$14:$B$20,2,FALSE),0))</f>
        <v/>
      </c>
      <c r="K14" s="27">
        <f>IF(A14="","",IFERROR(H14*J14,0))</f>
        <v/>
      </c>
      <c r="L14" s="32" t="n"/>
      <c r="M14" s="8">
        <f>IF(A14="","",IF(I14="Cerrada ganada","Ganada",IF(I14="Cerrada perdida","Perdida","Abierta")))</f>
        <v/>
      </c>
      <c r="N14" s="32" t="n"/>
      <c r="O14" s="4" t="n"/>
      <c r="P14" s="9">
        <f>IF(A14="","",IF(N14="","",IFERROR(TODAY()-N14,"")))</f>
        <v/>
      </c>
      <c r="Q14" s="4" t="n"/>
    </row>
    <row r="15" ht="30" customHeight="1">
      <c r="A15" s="2" t="n"/>
      <c r="B15" s="32" t="n"/>
      <c r="C15" s="4" t="n"/>
      <c r="D15" s="4" t="n"/>
      <c r="E15" s="2" t="n"/>
      <c r="F15" s="2" t="n"/>
      <c r="G15" s="4" t="n"/>
      <c r="H15" s="26" t="n"/>
      <c r="I15" s="2" t="n"/>
      <c r="J15" s="6">
        <f>IF(A15="","",IFERROR(VLOOKUP(I15,'Resumen'!$A$14:$B$20,2,FALSE),0))</f>
        <v/>
      </c>
      <c r="K15" s="27">
        <f>IF(A15="","",IFERROR(H15*J15,0))</f>
        <v/>
      </c>
      <c r="L15" s="32" t="n"/>
      <c r="M15" s="8">
        <f>IF(A15="","",IF(I15="Cerrada ganada","Ganada",IF(I15="Cerrada perdida","Perdida","Abierta")))</f>
        <v/>
      </c>
      <c r="N15" s="32" t="n"/>
      <c r="O15" s="4" t="n"/>
      <c r="P15" s="9">
        <f>IF(A15="","",IF(N15="","",IFERROR(TODAY()-N15,"")))</f>
        <v/>
      </c>
      <c r="Q15" s="4" t="n"/>
    </row>
    <row r="16" ht="30" customHeight="1">
      <c r="A16" s="2" t="n"/>
      <c r="B16" s="32" t="n"/>
      <c r="C16" s="4" t="n"/>
      <c r="D16" s="4" t="n"/>
      <c r="E16" s="2" t="n"/>
      <c r="F16" s="2" t="n"/>
      <c r="G16" s="4" t="n"/>
      <c r="H16" s="26" t="n"/>
      <c r="I16" s="2" t="n"/>
      <c r="J16" s="6">
        <f>IF(A16="","",IFERROR(VLOOKUP(I16,'Resumen'!$A$14:$B$20,2,FALSE),0))</f>
        <v/>
      </c>
      <c r="K16" s="27">
        <f>IF(A16="","",IFERROR(H16*J16,0))</f>
        <v/>
      </c>
      <c r="L16" s="32" t="n"/>
      <c r="M16" s="8">
        <f>IF(A16="","",IF(I16="Cerrada ganada","Ganada",IF(I16="Cerrada perdida","Perdida","Abierta")))</f>
        <v/>
      </c>
      <c r="N16" s="32" t="n"/>
      <c r="O16" s="4" t="n"/>
      <c r="P16" s="9">
        <f>IF(A16="","",IF(N16="","",IFERROR(TODAY()-N16,"")))</f>
        <v/>
      </c>
      <c r="Q16" s="4" t="n"/>
    </row>
    <row r="17" ht="30" customHeight="1">
      <c r="A17" s="2" t="n"/>
      <c r="B17" s="32" t="n"/>
      <c r="C17" s="4" t="n"/>
      <c r="D17" s="4" t="n"/>
      <c r="E17" s="2" t="n"/>
      <c r="F17" s="2" t="n"/>
      <c r="G17" s="4" t="n"/>
      <c r="H17" s="26" t="n"/>
      <c r="I17" s="2" t="n"/>
      <c r="J17" s="6">
        <f>IF(A17="","",IFERROR(VLOOKUP(I17,'Resumen'!$A$14:$B$20,2,FALSE),0))</f>
        <v/>
      </c>
      <c r="K17" s="27">
        <f>IF(A17="","",IFERROR(H17*J17,0))</f>
        <v/>
      </c>
      <c r="L17" s="32" t="n"/>
      <c r="M17" s="8">
        <f>IF(A17="","",IF(I17="Cerrada ganada","Ganada",IF(I17="Cerrada perdida","Perdida","Abierta")))</f>
        <v/>
      </c>
      <c r="N17" s="32" t="n"/>
      <c r="O17" s="4" t="n"/>
      <c r="P17" s="9">
        <f>IF(A17="","",IF(N17="","",IFERROR(TODAY()-N17,"")))</f>
        <v/>
      </c>
      <c r="Q17" s="4" t="n"/>
    </row>
    <row r="18" ht="30" customHeight="1">
      <c r="A18" s="2" t="n"/>
      <c r="B18" s="32" t="n"/>
      <c r="C18" s="4" t="n"/>
      <c r="D18" s="4" t="n"/>
      <c r="E18" s="2" t="n"/>
      <c r="F18" s="2" t="n"/>
      <c r="G18" s="4" t="n"/>
      <c r="H18" s="26" t="n"/>
      <c r="I18" s="2" t="n"/>
      <c r="J18" s="6">
        <f>IF(A18="","",IFERROR(VLOOKUP(I18,'Resumen'!$A$14:$B$20,2,FALSE),0))</f>
        <v/>
      </c>
      <c r="K18" s="27">
        <f>IF(A18="","",IFERROR(H18*J18,0))</f>
        <v/>
      </c>
      <c r="L18" s="32" t="n"/>
      <c r="M18" s="8">
        <f>IF(A18="","",IF(I18="Cerrada ganada","Ganada",IF(I18="Cerrada perdida","Perdida","Abierta")))</f>
        <v/>
      </c>
      <c r="N18" s="32" t="n"/>
      <c r="O18" s="4" t="n"/>
      <c r="P18" s="9">
        <f>IF(A18="","",IF(N18="","",IFERROR(TODAY()-N18,"")))</f>
        <v/>
      </c>
      <c r="Q18" s="4" t="n"/>
    </row>
    <row r="19" ht="30" customHeight="1">
      <c r="A19" s="2" t="n"/>
      <c r="B19" s="32" t="n"/>
      <c r="C19" s="4" t="n"/>
      <c r="D19" s="4" t="n"/>
      <c r="E19" s="2" t="n"/>
      <c r="F19" s="2" t="n"/>
      <c r="G19" s="4" t="n"/>
      <c r="H19" s="26" t="n"/>
      <c r="I19" s="2" t="n"/>
      <c r="J19" s="6">
        <f>IF(A19="","",IFERROR(VLOOKUP(I19,'Resumen'!$A$14:$B$20,2,FALSE),0))</f>
        <v/>
      </c>
      <c r="K19" s="27">
        <f>IF(A19="","",IFERROR(H19*J19,0))</f>
        <v/>
      </c>
      <c r="L19" s="32" t="n"/>
      <c r="M19" s="8">
        <f>IF(A19="","",IF(I19="Cerrada ganada","Ganada",IF(I19="Cerrada perdida","Perdida","Abierta")))</f>
        <v/>
      </c>
      <c r="N19" s="32" t="n"/>
      <c r="O19" s="4" t="n"/>
      <c r="P19" s="9">
        <f>IF(A19="","",IF(N19="","",IFERROR(TODAY()-N19,"")))</f>
        <v/>
      </c>
      <c r="Q19" s="4" t="n"/>
    </row>
    <row r="20" ht="30" customHeight="1">
      <c r="A20" s="2" t="n"/>
      <c r="B20" s="32" t="n"/>
      <c r="C20" s="4" t="n"/>
      <c r="D20" s="4" t="n"/>
      <c r="E20" s="2" t="n"/>
      <c r="F20" s="2" t="n"/>
      <c r="G20" s="4" t="n"/>
      <c r="H20" s="26" t="n"/>
      <c r="I20" s="2" t="n"/>
      <c r="J20" s="6">
        <f>IF(A20="","",IFERROR(VLOOKUP(I20,'Resumen'!$A$14:$B$20,2,FALSE),0))</f>
        <v/>
      </c>
      <c r="K20" s="27">
        <f>IF(A20="","",IFERROR(H20*J20,0))</f>
        <v/>
      </c>
      <c r="L20" s="32" t="n"/>
      <c r="M20" s="8">
        <f>IF(A20="","",IF(I20="Cerrada ganada","Ganada",IF(I20="Cerrada perdida","Perdida","Abierta")))</f>
        <v/>
      </c>
      <c r="N20" s="32" t="n"/>
      <c r="O20" s="4" t="n"/>
      <c r="P20" s="9">
        <f>IF(A20="","",IF(N20="","",IFERROR(TODAY()-N20,"")))</f>
        <v/>
      </c>
      <c r="Q20" s="4" t="n"/>
    </row>
    <row r="21" ht="30" customHeight="1">
      <c r="A21" s="2" t="n"/>
      <c r="B21" s="32" t="n"/>
      <c r="C21" s="4" t="n"/>
      <c r="D21" s="4" t="n"/>
      <c r="E21" s="2" t="n"/>
      <c r="F21" s="2" t="n"/>
      <c r="G21" s="4" t="n"/>
      <c r="H21" s="26" t="n"/>
      <c r="I21" s="2" t="n"/>
      <c r="J21" s="6">
        <f>IF(A21="","",IFERROR(VLOOKUP(I21,'Resumen'!$A$14:$B$20,2,FALSE),0))</f>
        <v/>
      </c>
      <c r="K21" s="27">
        <f>IF(A21="","",IFERROR(H21*J21,0))</f>
        <v/>
      </c>
      <c r="L21" s="32" t="n"/>
      <c r="M21" s="8">
        <f>IF(A21="","",IF(I21="Cerrada ganada","Ganada",IF(I21="Cerrada perdida","Perdida","Abierta")))</f>
        <v/>
      </c>
      <c r="N21" s="32" t="n"/>
      <c r="O21" s="4" t="n"/>
      <c r="P21" s="9">
        <f>IF(A21="","",IF(N21="","",IFERROR(TODAY()-N21,"")))</f>
        <v/>
      </c>
      <c r="Q21" s="4" t="n"/>
    </row>
    <row r="22" ht="30" customHeight="1">
      <c r="A22" s="2" t="n"/>
      <c r="B22" s="32" t="n"/>
      <c r="C22" s="4" t="n"/>
      <c r="D22" s="4" t="n"/>
      <c r="E22" s="2" t="n"/>
      <c r="F22" s="2" t="n"/>
      <c r="G22" s="4" t="n"/>
      <c r="H22" s="26" t="n"/>
      <c r="I22" s="2" t="n"/>
      <c r="J22" s="6">
        <f>IF(A22="","",IFERROR(VLOOKUP(I22,'Resumen'!$A$14:$B$20,2,FALSE),0))</f>
        <v/>
      </c>
      <c r="K22" s="27">
        <f>IF(A22="","",IFERROR(H22*J22,0))</f>
        <v/>
      </c>
      <c r="L22" s="32" t="n"/>
      <c r="M22" s="8">
        <f>IF(A22="","",IF(I22="Cerrada ganada","Ganada",IF(I22="Cerrada perdida","Perdida","Abierta")))</f>
        <v/>
      </c>
      <c r="N22" s="32" t="n"/>
      <c r="O22" s="4" t="n"/>
      <c r="P22" s="9">
        <f>IF(A22="","",IF(N22="","",IFERROR(TODAY()-N22,"")))</f>
        <v/>
      </c>
      <c r="Q22" s="4" t="n"/>
    </row>
    <row r="23" ht="30" customHeight="1">
      <c r="A23" s="2" t="n"/>
      <c r="B23" s="32" t="n"/>
      <c r="C23" s="4" t="n"/>
      <c r="D23" s="4" t="n"/>
      <c r="E23" s="2" t="n"/>
      <c r="F23" s="2" t="n"/>
      <c r="G23" s="4" t="n"/>
      <c r="H23" s="26" t="n"/>
      <c r="I23" s="2" t="n"/>
      <c r="J23" s="6">
        <f>IF(A23="","",IFERROR(VLOOKUP(I23,'Resumen'!$A$14:$B$20,2,FALSE),0))</f>
        <v/>
      </c>
      <c r="K23" s="27">
        <f>IF(A23="","",IFERROR(H23*J23,0))</f>
        <v/>
      </c>
      <c r="L23" s="32" t="n"/>
      <c r="M23" s="8">
        <f>IF(A23="","",IF(I23="Cerrada ganada","Ganada",IF(I23="Cerrada perdida","Perdida","Abierta")))</f>
        <v/>
      </c>
      <c r="N23" s="32" t="n"/>
      <c r="O23" s="4" t="n"/>
      <c r="P23" s="9">
        <f>IF(A23="","",IF(N23="","",IFERROR(TODAY()-N23,"")))</f>
        <v/>
      </c>
      <c r="Q23" s="4" t="n"/>
    </row>
    <row r="24" ht="30" customHeight="1">
      <c r="A24" s="2" t="n"/>
      <c r="B24" s="32" t="n"/>
      <c r="C24" s="4" t="n"/>
      <c r="D24" s="4" t="n"/>
      <c r="E24" s="2" t="n"/>
      <c r="F24" s="2" t="n"/>
      <c r="G24" s="4" t="n"/>
      <c r="H24" s="26" t="n"/>
      <c r="I24" s="2" t="n"/>
      <c r="J24" s="6">
        <f>IF(A24="","",IFERROR(VLOOKUP(I24,'Resumen'!$A$14:$B$20,2,FALSE),0))</f>
        <v/>
      </c>
      <c r="K24" s="27">
        <f>IF(A24="","",IFERROR(H24*J24,0))</f>
        <v/>
      </c>
      <c r="L24" s="32" t="n"/>
      <c r="M24" s="8">
        <f>IF(A24="","",IF(I24="Cerrada ganada","Ganada",IF(I24="Cerrada perdida","Perdida","Abierta")))</f>
        <v/>
      </c>
      <c r="N24" s="32" t="n"/>
      <c r="O24" s="4" t="n"/>
      <c r="P24" s="9">
        <f>IF(A24="","",IF(N24="","",IFERROR(TODAY()-N24,"")))</f>
        <v/>
      </c>
      <c r="Q24" s="4" t="n"/>
    </row>
    <row r="25" ht="30" customHeight="1">
      <c r="A25" s="2" t="n"/>
      <c r="B25" s="32" t="n"/>
      <c r="C25" s="4" t="n"/>
      <c r="D25" s="4" t="n"/>
      <c r="E25" s="2" t="n"/>
      <c r="F25" s="2" t="n"/>
      <c r="G25" s="4" t="n"/>
      <c r="H25" s="26" t="n"/>
      <c r="I25" s="2" t="n"/>
      <c r="J25" s="6">
        <f>IF(A25="","",IFERROR(VLOOKUP(I25,'Resumen'!$A$14:$B$20,2,FALSE),0))</f>
        <v/>
      </c>
      <c r="K25" s="27">
        <f>IF(A25="","",IFERROR(H25*J25,0))</f>
        <v/>
      </c>
      <c r="L25" s="32" t="n"/>
      <c r="M25" s="8">
        <f>IF(A25="","",IF(I25="Cerrada ganada","Ganada",IF(I25="Cerrada perdida","Perdida","Abierta")))</f>
        <v/>
      </c>
      <c r="N25" s="32" t="n"/>
      <c r="O25" s="4" t="n"/>
      <c r="P25" s="9">
        <f>IF(A25="","",IF(N25="","",IFERROR(TODAY()-N25,"")))</f>
        <v/>
      </c>
      <c r="Q25" s="4" t="n"/>
    </row>
    <row r="26" ht="30" customHeight="1">
      <c r="A26" s="2" t="n"/>
      <c r="B26" s="32" t="n"/>
      <c r="C26" s="4" t="n"/>
      <c r="D26" s="4" t="n"/>
      <c r="E26" s="2" t="n"/>
      <c r="F26" s="2" t="n"/>
      <c r="G26" s="4" t="n"/>
      <c r="H26" s="26" t="n"/>
      <c r="I26" s="2" t="n"/>
      <c r="J26" s="6">
        <f>IF(A26="","",IFERROR(VLOOKUP(I26,'Resumen'!$A$14:$B$20,2,FALSE),0))</f>
        <v/>
      </c>
      <c r="K26" s="27">
        <f>IF(A26="","",IFERROR(H26*J26,0))</f>
        <v/>
      </c>
      <c r="L26" s="32" t="n"/>
      <c r="M26" s="8">
        <f>IF(A26="","",IF(I26="Cerrada ganada","Ganada",IF(I26="Cerrada perdida","Perdida","Abierta")))</f>
        <v/>
      </c>
      <c r="N26" s="32" t="n"/>
      <c r="O26" s="4" t="n"/>
      <c r="P26" s="9">
        <f>IF(A26="","",IF(N26="","",IFERROR(TODAY()-N26,"")))</f>
        <v/>
      </c>
      <c r="Q26" s="4" t="n"/>
    </row>
    <row r="27" ht="30" customHeight="1">
      <c r="A27" s="2" t="n"/>
      <c r="B27" s="32" t="n"/>
      <c r="C27" s="4" t="n"/>
      <c r="D27" s="4" t="n"/>
      <c r="E27" s="2" t="n"/>
      <c r="F27" s="2" t="n"/>
      <c r="G27" s="4" t="n"/>
      <c r="H27" s="26" t="n"/>
      <c r="I27" s="2" t="n"/>
      <c r="J27" s="6">
        <f>IF(A27="","",IFERROR(VLOOKUP(I27,'Resumen'!$A$14:$B$20,2,FALSE),0))</f>
        <v/>
      </c>
      <c r="K27" s="27">
        <f>IF(A27="","",IFERROR(H27*J27,0))</f>
        <v/>
      </c>
      <c r="L27" s="32" t="n"/>
      <c r="M27" s="8">
        <f>IF(A27="","",IF(I27="Cerrada ganada","Ganada",IF(I27="Cerrada perdida","Perdida","Abierta")))</f>
        <v/>
      </c>
      <c r="N27" s="32" t="n"/>
      <c r="O27" s="4" t="n"/>
      <c r="P27" s="9">
        <f>IF(A27="","",IF(N27="","",IFERROR(TODAY()-N27,"")))</f>
        <v/>
      </c>
      <c r="Q27" s="4" t="n"/>
    </row>
    <row r="28" ht="30" customHeight="1">
      <c r="A28" s="2" t="n"/>
      <c r="B28" s="32" t="n"/>
      <c r="C28" s="4" t="n"/>
      <c r="D28" s="4" t="n"/>
      <c r="E28" s="2" t="n"/>
      <c r="F28" s="2" t="n"/>
      <c r="G28" s="4" t="n"/>
      <c r="H28" s="26" t="n"/>
      <c r="I28" s="2" t="n"/>
      <c r="J28" s="6">
        <f>IF(A28="","",IFERROR(VLOOKUP(I28,'Resumen'!$A$14:$B$20,2,FALSE),0))</f>
        <v/>
      </c>
      <c r="K28" s="27">
        <f>IF(A28="","",IFERROR(H28*J28,0))</f>
        <v/>
      </c>
      <c r="L28" s="32" t="n"/>
      <c r="M28" s="8">
        <f>IF(A28="","",IF(I28="Cerrada ganada","Ganada",IF(I28="Cerrada perdida","Perdida","Abierta")))</f>
        <v/>
      </c>
      <c r="N28" s="32" t="n"/>
      <c r="O28" s="4" t="n"/>
      <c r="P28" s="9">
        <f>IF(A28="","",IF(N28="","",IFERROR(TODAY()-N28,"")))</f>
        <v/>
      </c>
      <c r="Q28" s="4" t="n"/>
    </row>
    <row r="29" ht="30" customHeight="1">
      <c r="A29" s="2" t="n"/>
      <c r="B29" s="32" t="n"/>
      <c r="C29" s="4" t="n"/>
      <c r="D29" s="4" t="n"/>
      <c r="E29" s="2" t="n"/>
      <c r="F29" s="2" t="n"/>
      <c r="G29" s="4" t="n"/>
      <c r="H29" s="26" t="n"/>
      <c r="I29" s="2" t="n"/>
      <c r="J29" s="6">
        <f>IF(A29="","",IFERROR(VLOOKUP(I29,'Resumen'!$A$14:$B$20,2,FALSE),0))</f>
        <v/>
      </c>
      <c r="K29" s="27">
        <f>IF(A29="","",IFERROR(H29*J29,0))</f>
        <v/>
      </c>
      <c r="L29" s="32" t="n"/>
      <c r="M29" s="8">
        <f>IF(A29="","",IF(I29="Cerrada ganada","Ganada",IF(I29="Cerrada perdida","Perdida","Abierta")))</f>
        <v/>
      </c>
      <c r="N29" s="32" t="n"/>
      <c r="O29" s="4" t="n"/>
      <c r="P29" s="9">
        <f>IF(A29="","",IF(N29="","",IFERROR(TODAY()-N29,"")))</f>
        <v/>
      </c>
      <c r="Q29" s="4" t="n"/>
    </row>
    <row r="30" ht="30" customHeight="1">
      <c r="A30" s="2" t="n"/>
      <c r="B30" s="32" t="n"/>
      <c r="C30" s="4" t="n"/>
      <c r="D30" s="4" t="n"/>
      <c r="E30" s="2" t="n"/>
      <c r="F30" s="2" t="n"/>
      <c r="G30" s="4" t="n"/>
      <c r="H30" s="26" t="n"/>
      <c r="I30" s="2" t="n"/>
      <c r="J30" s="6">
        <f>IF(A30="","",IFERROR(VLOOKUP(I30,'Resumen'!$A$14:$B$20,2,FALSE),0))</f>
        <v/>
      </c>
      <c r="K30" s="27">
        <f>IF(A30="","",IFERROR(H30*J30,0))</f>
        <v/>
      </c>
      <c r="L30" s="32" t="n"/>
      <c r="M30" s="8">
        <f>IF(A30="","",IF(I30="Cerrada ganada","Ganada",IF(I30="Cerrada perdida","Perdida","Abierta")))</f>
        <v/>
      </c>
      <c r="N30" s="32" t="n"/>
      <c r="O30" s="4" t="n"/>
      <c r="P30" s="9">
        <f>IF(A30="","",IF(N30="","",IFERROR(TODAY()-N30,"")))</f>
        <v/>
      </c>
      <c r="Q30" s="4" t="n"/>
    </row>
    <row r="31" ht="30" customHeight="1">
      <c r="A31" s="2" t="n"/>
      <c r="B31" s="32" t="n"/>
      <c r="C31" s="4" t="n"/>
      <c r="D31" s="4" t="n"/>
      <c r="E31" s="2" t="n"/>
      <c r="F31" s="2" t="n"/>
      <c r="G31" s="4" t="n"/>
      <c r="H31" s="26" t="n"/>
      <c r="I31" s="2" t="n"/>
      <c r="J31" s="6">
        <f>IF(A31="","",IFERROR(VLOOKUP(I31,'Resumen'!$A$14:$B$20,2,FALSE),0))</f>
        <v/>
      </c>
      <c r="K31" s="27">
        <f>IF(A31="","",IFERROR(H31*J31,0))</f>
        <v/>
      </c>
      <c r="L31" s="32" t="n"/>
      <c r="M31" s="8">
        <f>IF(A31="","",IF(I31="Cerrada ganada","Ganada",IF(I31="Cerrada perdida","Perdida","Abierta")))</f>
        <v/>
      </c>
      <c r="N31" s="32" t="n"/>
      <c r="O31" s="4" t="n"/>
      <c r="P31" s="9">
        <f>IF(A31="","",IF(N31="","",IFERROR(TODAY()-N31,"")))</f>
        <v/>
      </c>
      <c r="Q31" s="4" t="n"/>
    </row>
    <row r="32" ht="30" customHeight="1">
      <c r="A32" s="2" t="n"/>
      <c r="B32" s="32" t="n"/>
      <c r="C32" s="4" t="n"/>
      <c r="D32" s="4" t="n"/>
      <c r="E32" s="2" t="n"/>
      <c r="F32" s="2" t="n"/>
      <c r="G32" s="4" t="n"/>
      <c r="H32" s="26" t="n"/>
      <c r="I32" s="2" t="n"/>
      <c r="J32" s="6">
        <f>IF(A32="","",IFERROR(VLOOKUP(I32,'Resumen'!$A$14:$B$20,2,FALSE),0))</f>
        <v/>
      </c>
      <c r="K32" s="27">
        <f>IF(A32="","",IFERROR(H32*J32,0))</f>
        <v/>
      </c>
      <c r="L32" s="32" t="n"/>
      <c r="M32" s="8">
        <f>IF(A32="","",IF(I32="Cerrada ganada","Ganada",IF(I32="Cerrada perdida","Perdida","Abierta")))</f>
        <v/>
      </c>
      <c r="N32" s="32" t="n"/>
      <c r="O32" s="4" t="n"/>
      <c r="P32" s="9">
        <f>IF(A32="","",IF(N32="","",IFERROR(TODAY()-N32,"")))</f>
        <v/>
      </c>
      <c r="Q32" s="4" t="n"/>
    </row>
    <row r="33" ht="30" customHeight="1">
      <c r="A33" s="2" t="n"/>
      <c r="B33" s="32" t="n"/>
      <c r="C33" s="4" t="n"/>
      <c r="D33" s="4" t="n"/>
      <c r="E33" s="2" t="n"/>
      <c r="F33" s="2" t="n"/>
      <c r="G33" s="4" t="n"/>
      <c r="H33" s="26" t="n"/>
      <c r="I33" s="2" t="n"/>
      <c r="J33" s="6">
        <f>IF(A33="","",IFERROR(VLOOKUP(I33,'Resumen'!$A$14:$B$20,2,FALSE),0))</f>
        <v/>
      </c>
      <c r="K33" s="27">
        <f>IF(A33="","",IFERROR(H33*J33,0))</f>
        <v/>
      </c>
      <c r="L33" s="32" t="n"/>
      <c r="M33" s="8">
        <f>IF(A33="","",IF(I33="Cerrada ganada","Ganada",IF(I33="Cerrada perdida","Perdida","Abierta")))</f>
        <v/>
      </c>
      <c r="N33" s="32" t="n"/>
      <c r="O33" s="4" t="n"/>
      <c r="P33" s="9">
        <f>IF(A33="","",IF(N33="","",IFERROR(TODAY()-N33,"")))</f>
        <v/>
      </c>
      <c r="Q33" s="4" t="n"/>
    </row>
    <row r="34" ht="30" customHeight="1">
      <c r="A34" s="2" t="n"/>
      <c r="B34" s="32" t="n"/>
      <c r="C34" s="4" t="n"/>
      <c r="D34" s="4" t="n"/>
      <c r="E34" s="2" t="n"/>
      <c r="F34" s="2" t="n"/>
      <c r="G34" s="4" t="n"/>
      <c r="H34" s="26" t="n"/>
      <c r="I34" s="2" t="n"/>
      <c r="J34" s="6">
        <f>IF(A34="","",IFERROR(VLOOKUP(I34,'Resumen'!$A$14:$B$20,2,FALSE),0))</f>
        <v/>
      </c>
      <c r="K34" s="27">
        <f>IF(A34="","",IFERROR(H34*J34,0))</f>
        <v/>
      </c>
      <c r="L34" s="32" t="n"/>
      <c r="M34" s="8">
        <f>IF(A34="","",IF(I34="Cerrada ganada","Ganada",IF(I34="Cerrada perdida","Perdida","Abierta")))</f>
        <v/>
      </c>
      <c r="N34" s="32" t="n"/>
      <c r="O34" s="4" t="n"/>
      <c r="P34" s="9">
        <f>IF(A34="","",IF(N34="","",IFERROR(TODAY()-N34,"")))</f>
        <v/>
      </c>
      <c r="Q34" s="4" t="n"/>
    </row>
    <row r="35" ht="30" customHeight="1">
      <c r="A35" s="2" t="n"/>
      <c r="B35" s="32" t="n"/>
      <c r="C35" s="4" t="n"/>
      <c r="D35" s="4" t="n"/>
      <c r="E35" s="2" t="n"/>
      <c r="F35" s="2" t="n"/>
      <c r="G35" s="4" t="n"/>
      <c r="H35" s="26" t="n"/>
      <c r="I35" s="2" t="n"/>
      <c r="J35" s="6">
        <f>IF(A35="","",IFERROR(VLOOKUP(I35,'Resumen'!$A$14:$B$20,2,FALSE),0))</f>
        <v/>
      </c>
      <c r="K35" s="27">
        <f>IF(A35="","",IFERROR(H35*J35,0))</f>
        <v/>
      </c>
      <c r="L35" s="32" t="n"/>
      <c r="M35" s="8">
        <f>IF(A35="","",IF(I35="Cerrada ganada","Ganada",IF(I35="Cerrada perdida","Perdida","Abierta")))</f>
        <v/>
      </c>
      <c r="N35" s="32" t="n"/>
      <c r="O35" s="4" t="n"/>
      <c r="P35" s="9">
        <f>IF(A35="","",IF(N35="","",IFERROR(TODAY()-N35,"")))</f>
        <v/>
      </c>
      <c r="Q35" s="4" t="n"/>
    </row>
    <row r="36" ht="30" customHeight="1">
      <c r="A36" s="2" t="n"/>
      <c r="B36" s="32" t="n"/>
      <c r="C36" s="4" t="n"/>
      <c r="D36" s="4" t="n"/>
      <c r="E36" s="2" t="n"/>
      <c r="F36" s="2" t="n"/>
      <c r="G36" s="4" t="n"/>
      <c r="H36" s="26" t="n"/>
      <c r="I36" s="2" t="n"/>
      <c r="J36" s="6">
        <f>IF(A36="","",IFERROR(VLOOKUP(I36,'Resumen'!$A$14:$B$20,2,FALSE),0))</f>
        <v/>
      </c>
      <c r="K36" s="27">
        <f>IF(A36="","",IFERROR(H36*J36,0))</f>
        <v/>
      </c>
      <c r="L36" s="32" t="n"/>
      <c r="M36" s="8">
        <f>IF(A36="","",IF(I36="Cerrada ganada","Ganada",IF(I36="Cerrada perdida","Perdida","Abierta")))</f>
        <v/>
      </c>
      <c r="N36" s="32" t="n"/>
      <c r="O36" s="4" t="n"/>
      <c r="P36" s="9">
        <f>IF(A36="","",IF(N36="","",IFERROR(TODAY()-N36,"")))</f>
        <v/>
      </c>
      <c r="Q36" s="4" t="n"/>
    </row>
    <row r="37" ht="30" customHeight="1">
      <c r="A37" s="2" t="n"/>
      <c r="B37" s="32" t="n"/>
      <c r="C37" s="4" t="n"/>
      <c r="D37" s="4" t="n"/>
      <c r="E37" s="2" t="n"/>
      <c r="F37" s="2" t="n"/>
      <c r="G37" s="4" t="n"/>
      <c r="H37" s="26" t="n"/>
      <c r="I37" s="2" t="n"/>
      <c r="J37" s="6">
        <f>IF(A37="","",IFERROR(VLOOKUP(I37,'Resumen'!$A$14:$B$20,2,FALSE),0))</f>
        <v/>
      </c>
      <c r="K37" s="27">
        <f>IF(A37="","",IFERROR(H37*J37,0))</f>
        <v/>
      </c>
      <c r="L37" s="32" t="n"/>
      <c r="M37" s="8">
        <f>IF(A37="","",IF(I37="Cerrada ganada","Ganada",IF(I37="Cerrada perdida","Perdida","Abierta")))</f>
        <v/>
      </c>
      <c r="N37" s="32" t="n"/>
      <c r="O37" s="4" t="n"/>
      <c r="P37" s="9">
        <f>IF(A37="","",IF(N37="","",IFERROR(TODAY()-N37,"")))</f>
        <v/>
      </c>
      <c r="Q37" s="4" t="n"/>
    </row>
    <row r="38" ht="30" customHeight="1">
      <c r="A38" s="2" t="n"/>
      <c r="B38" s="32" t="n"/>
      <c r="C38" s="4" t="n"/>
      <c r="D38" s="4" t="n"/>
      <c r="E38" s="2" t="n"/>
      <c r="F38" s="2" t="n"/>
      <c r="G38" s="4" t="n"/>
      <c r="H38" s="26" t="n"/>
      <c r="I38" s="2" t="n"/>
      <c r="J38" s="6">
        <f>IF(A38="","",IFERROR(VLOOKUP(I38,'Resumen'!$A$14:$B$20,2,FALSE),0))</f>
        <v/>
      </c>
      <c r="K38" s="27">
        <f>IF(A38="","",IFERROR(H38*J38,0))</f>
        <v/>
      </c>
      <c r="L38" s="32" t="n"/>
      <c r="M38" s="8">
        <f>IF(A38="","",IF(I38="Cerrada ganada","Ganada",IF(I38="Cerrada perdida","Perdida","Abierta")))</f>
        <v/>
      </c>
      <c r="N38" s="32" t="n"/>
      <c r="O38" s="4" t="n"/>
      <c r="P38" s="9">
        <f>IF(A38="","",IF(N38="","",IFERROR(TODAY()-N38,"")))</f>
        <v/>
      </c>
      <c r="Q38" s="4" t="n"/>
    </row>
    <row r="39" ht="30" customHeight="1">
      <c r="A39" s="2" t="n"/>
      <c r="B39" s="32" t="n"/>
      <c r="C39" s="4" t="n"/>
      <c r="D39" s="4" t="n"/>
      <c r="E39" s="2" t="n"/>
      <c r="F39" s="2" t="n"/>
      <c r="G39" s="4" t="n"/>
      <c r="H39" s="26" t="n"/>
      <c r="I39" s="2" t="n"/>
      <c r="J39" s="6">
        <f>IF(A39="","",IFERROR(VLOOKUP(I39,'Resumen'!$A$14:$B$20,2,FALSE),0))</f>
        <v/>
      </c>
      <c r="K39" s="27">
        <f>IF(A39="","",IFERROR(H39*J39,0))</f>
        <v/>
      </c>
      <c r="L39" s="32" t="n"/>
      <c r="M39" s="8">
        <f>IF(A39="","",IF(I39="Cerrada ganada","Ganada",IF(I39="Cerrada perdida","Perdida","Abierta")))</f>
        <v/>
      </c>
      <c r="N39" s="32" t="n"/>
      <c r="O39" s="4" t="n"/>
      <c r="P39" s="9">
        <f>IF(A39="","",IF(N39="","",IFERROR(TODAY()-N39,"")))</f>
        <v/>
      </c>
      <c r="Q39" s="4" t="n"/>
    </row>
    <row r="40" ht="30" customHeight="1">
      <c r="A40" s="2" t="n"/>
      <c r="B40" s="32" t="n"/>
      <c r="C40" s="4" t="n"/>
      <c r="D40" s="4" t="n"/>
      <c r="E40" s="2" t="n"/>
      <c r="F40" s="2" t="n"/>
      <c r="G40" s="4" t="n"/>
      <c r="H40" s="26" t="n"/>
      <c r="I40" s="2" t="n"/>
      <c r="J40" s="6">
        <f>IF(A40="","",IFERROR(VLOOKUP(I40,'Resumen'!$A$14:$B$20,2,FALSE),0))</f>
        <v/>
      </c>
      <c r="K40" s="27">
        <f>IF(A40="","",IFERROR(H40*J40,0))</f>
        <v/>
      </c>
      <c r="L40" s="32" t="n"/>
      <c r="M40" s="8">
        <f>IF(A40="","",IF(I40="Cerrada ganada","Ganada",IF(I40="Cerrada perdida","Perdida","Abierta")))</f>
        <v/>
      </c>
      <c r="N40" s="32" t="n"/>
      <c r="O40" s="4" t="n"/>
      <c r="P40" s="9">
        <f>IF(A40="","",IF(N40="","",IFERROR(TODAY()-N40,"")))</f>
        <v/>
      </c>
      <c r="Q40" s="4" t="n"/>
    </row>
    <row r="41" ht="30" customHeight="1">
      <c r="A41" s="2" t="n"/>
      <c r="B41" s="32" t="n"/>
      <c r="C41" s="4" t="n"/>
      <c r="D41" s="4" t="n"/>
      <c r="E41" s="2" t="n"/>
      <c r="F41" s="2" t="n"/>
      <c r="G41" s="4" t="n"/>
      <c r="H41" s="26" t="n"/>
      <c r="I41" s="2" t="n"/>
      <c r="J41" s="6">
        <f>IF(A41="","",IFERROR(VLOOKUP(I41,'Resumen'!$A$14:$B$20,2,FALSE),0))</f>
        <v/>
      </c>
      <c r="K41" s="27">
        <f>IF(A41="","",IFERROR(H41*J41,0))</f>
        <v/>
      </c>
      <c r="L41" s="32" t="n"/>
      <c r="M41" s="8">
        <f>IF(A41="","",IF(I41="Cerrada ganada","Ganada",IF(I41="Cerrada perdida","Perdida","Abierta")))</f>
        <v/>
      </c>
      <c r="N41" s="32" t="n"/>
      <c r="O41" s="4" t="n"/>
      <c r="P41" s="9">
        <f>IF(A41="","",IF(N41="","",IFERROR(TODAY()-N41,"")))</f>
        <v/>
      </c>
      <c r="Q41" s="4" t="n"/>
    </row>
    <row r="42" ht="30" customHeight="1">
      <c r="A42" s="2" t="n"/>
      <c r="B42" s="32" t="n"/>
      <c r="C42" s="4" t="n"/>
      <c r="D42" s="4" t="n"/>
      <c r="E42" s="2" t="n"/>
      <c r="F42" s="2" t="n"/>
      <c r="G42" s="4" t="n"/>
      <c r="H42" s="26" t="n"/>
      <c r="I42" s="2" t="n"/>
      <c r="J42" s="6">
        <f>IF(A42="","",IFERROR(VLOOKUP(I42,'Resumen'!$A$14:$B$20,2,FALSE),0))</f>
        <v/>
      </c>
      <c r="K42" s="27">
        <f>IF(A42="","",IFERROR(H42*J42,0))</f>
        <v/>
      </c>
      <c r="L42" s="32" t="n"/>
      <c r="M42" s="8">
        <f>IF(A42="","",IF(I42="Cerrada ganada","Ganada",IF(I42="Cerrada perdida","Perdida","Abierta")))</f>
        <v/>
      </c>
      <c r="N42" s="32" t="n"/>
      <c r="O42" s="4" t="n"/>
      <c r="P42" s="9">
        <f>IF(A42="","",IF(N42="","",IFERROR(TODAY()-N42,"")))</f>
        <v/>
      </c>
      <c r="Q42" s="4" t="n"/>
    </row>
    <row r="43" ht="30" customHeight="1">
      <c r="A43" s="2" t="n"/>
      <c r="B43" s="32" t="n"/>
      <c r="C43" s="4" t="n"/>
      <c r="D43" s="4" t="n"/>
      <c r="E43" s="2" t="n"/>
      <c r="F43" s="2" t="n"/>
      <c r="G43" s="4" t="n"/>
      <c r="H43" s="26" t="n"/>
      <c r="I43" s="2" t="n"/>
      <c r="J43" s="6">
        <f>IF(A43="","",IFERROR(VLOOKUP(I43,'Resumen'!$A$14:$B$20,2,FALSE),0))</f>
        <v/>
      </c>
      <c r="K43" s="27">
        <f>IF(A43="","",IFERROR(H43*J43,0))</f>
        <v/>
      </c>
      <c r="L43" s="32" t="n"/>
      <c r="M43" s="8">
        <f>IF(A43="","",IF(I43="Cerrada ganada","Ganada",IF(I43="Cerrada perdida","Perdida","Abierta")))</f>
        <v/>
      </c>
      <c r="N43" s="32" t="n"/>
      <c r="O43" s="4" t="n"/>
      <c r="P43" s="9">
        <f>IF(A43="","",IF(N43="","",IFERROR(TODAY()-N43,"")))</f>
        <v/>
      </c>
      <c r="Q43" s="4" t="n"/>
    </row>
    <row r="44" ht="30" customHeight="1">
      <c r="A44" s="2" t="n"/>
      <c r="B44" s="32" t="n"/>
      <c r="C44" s="4" t="n"/>
      <c r="D44" s="4" t="n"/>
      <c r="E44" s="2" t="n"/>
      <c r="F44" s="2" t="n"/>
      <c r="G44" s="4" t="n"/>
      <c r="H44" s="26" t="n"/>
      <c r="I44" s="2" t="n"/>
      <c r="J44" s="6">
        <f>IF(A44="","",IFERROR(VLOOKUP(I44,'Resumen'!$A$14:$B$20,2,FALSE),0))</f>
        <v/>
      </c>
      <c r="K44" s="27">
        <f>IF(A44="","",IFERROR(H44*J44,0))</f>
        <v/>
      </c>
      <c r="L44" s="32" t="n"/>
      <c r="M44" s="8">
        <f>IF(A44="","",IF(I44="Cerrada ganada","Ganada",IF(I44="Cerrada perdida","Perdida","Abierta")))</f>
        <v/>
      </c>
      <c r="N44" s="32" t="n"/>
      <c r="O44" s="4" t="n"/>
      <c r="P44" s="9">
        <f>IF(A44="","",IF(N44="","",IFERROR(TODAY()-N44,"")))</f>
        <v/>
      </c>
      <c r="Q44" s="4" t="n"/>
    </row>
    <row r="45" ht="30" customHeight="1">
      <c r="A45" s="2" t="n"/>
      <c r="B45" s="32" t="n"/>
      <c r="C45" s="4" t="n"/>
      <c r="D45" s="4" t="n"/>
      <c r="E45" s="2" t="n"/>
      <c r="F45" s="2" t="n"/>
      <c r="G45" s="4" t="n"/>
      <c r="H45" s="26" t="n"/>
      <c r="I45" s="2" t="n"/>
      <c r="J45" s="6">
        <f>IF(A45="","",IFERROR(VLOOKUP(I45,'Resumen'!$A$14:$B$20,2,FALSE),0))</f>
        <v/>
      </c>
      <c r="K45" s="27">
        <f>IF(A45="","",IFERROR(H45*J45,0))</f>
        <v/>
      </c>
      <c r="L45" s="32" t="n"/>
      <c r="M45" s="8">
        <f>IF(A45="","",IF(I45="Cerrada ganada","Ganada",IF(I45="Cerrada perdida","Perdida","Abierta")))</f>
        <v/>
      </c>
      <c r="N45" s="32" t="n"/>
      <c r="O45" s="4" t="n"/>
      <c r="P45" s="9">
        <f>IF(A45="","",IF(N45="","",IFERROR(TODAY()-N45,"")))</f>
        <v/>
      </c>
      <c r="Q45" s="4" t="n"/>
    </row>
    <row r="46" ht="30" customHeight="1">
      <c r="A46" s="2" t="n"/>
      <c r="B46" s="32" t="n"/>
      <c r="C46" s="4" t="n"/>
      <c r="D46" s="4" t="n"/>
      <c r="E46" s="2" t="n"/>
      <c r="F46" s="2" t="n"/>
      <c r="G46" s="4" t="n"/>
      <c r="H46" s="26" t="n"/>
      <c r="I46" s="2" t="n"/>
      <c r="J46" s="6">
        <f>IF(A46="","",IFERROR(VLOOKUP(I46,'Resumen'!$A$14:$B$20,2,FALSE),0))</f>
        <v/>
      </c>
      <c r="K46" s="27">
        <f>IF(A46="","",IFERROR(H46*J46,0))</f>
        <v/>
      </c>
      <c r="L46" s="32" t="n"/>
      <c r="M46" s="8">
        <f>IF(A46="","",IF(I46="Cerrada ganada","Ganada",IF(I46="Cerrada perdida","Perdida","Abierta")))</f>
        <v/>
      </c>
      <c r="N46" s="32" t="n"/>
      <c r="O46" s="4" t="n"/>
      <c r="P46" s="9">
        <f>IF(A46="","",IF(N46="","",IFERROR(TODAY()-N46,"")))</f>
        <v/>
      </c>
      <c r="Q46" s="4" t="n"/>
    </row>
    <row r="47" ht="30" customHeight="1">
      <c r="A47" s="2" t="n"/>
      <c r="B47" s="32" t="n"/>
      <c r="C47" s="4" t="n"/>
      <c r="D47" s="4" t="n"/>
      <c r="E47" s="2" t="n"/>
      <c r="F47" s="2" t="n"/>
      <c r="G47" s="4" t="n"/>
      <c r="H47" s="26" t="n"/>
      <c r="I47" s="2" t="n"/>
      <c r="J47" s="6">
        <f>IF(A47="","",IFERROR(VLOOKUP(I47,'Resumen'!$A$14:$B$20,2,FALSE),0))</f>
        <v/>
      </c>
      <c r="K47" s="27">
        <f>IF(A47="","",IFERROR(H47*J47,0))</f>
        <v/>
      </c>
      <c r="L47" s="32" t="n"/>
      <c r="M47" s="8">
        <f>IF(A47="","",IF(I47="Cerrada ganada","Ganada",IF(I47="Cerrada perdida","Perdida","Abierta")))</f>
        <v/>
      </c>
      <c r="N47" s="32" t="n"/>
      <c r="O47" s="4" t="n"/>
      <c r="P47" s="9">
        <f>IF(A47="","",IF(N47="","",IFERROR(TODAY()-N47,"")))</f>
        <v/>
      </c>
      <c r="Q47" s="4" t="n"/>
    </row>
    <row r="48" ht="30" customHeight="1">
      <c r="A48" s="2" t="n"/>
      <c r="B48" s="32" t="n"/>
      <c r="C48" s="4" t="n"/>
      <c r="D48" s="4" t="n"/>
      <c r="E48" s="2" t="n"/>
      <c r="F48" s="2" t="n"/>
      <c r="G48" s="4" t="n"/>
      <c r="H48" s="26" t="n"/>
      <c r="I48" s="2" t="n"/>
      <c r="J48" s="6">
        <f>IF(A48="","",IFERROR(VLOOKUP(I48,'Resumen'!$A$14:$B$20,2,FALSE),0))</f>
        <v/>
      </c>
      <c r="K48" s="27">
        <f>IF(A48="","",IFERROR(H48*J48,0))</f>
        <v/>
      </c>
      <c r="L48" s="32" t="n"/>
      <c r="M48" s="8">
        <f>IF(A48="","",IF(I48="Cerrada ganada","Ganada",IF(I48="Cerrada perdida","Perdida","Abierta")))</f>
        <v/>
      </c>
      <c r="N48" s="32" t="n"/>
      <c r="O48" s="4" t="n"/>
      <c r="P48" s="9">
        <f>IF(A48="","",IF(N48="","",IFERROR(TODAY()-N48,"")))</f>
        <v/>
      </c>
      <c r="Q48" s="4" t="n"/>
    </row>
    <row r="49" ht="30" customHeight="1">
      <c r="A49" s="2" t="n"/>
      <c r="B49" s="32" t="n"/>
      <c r="C49" s="4" t="n"/>
      <c r="D49" s="4" t="n"/>
      <c r="E49" s="2" t="n"/>
      <c r="F49" s="2" t="n"/>
      <c r="G49" s="4" t="n"/>
      <c r="H49" s="26" t="n"/>
      <c r="I49" s="2" t="n"/>
      <c r="J49" s="6">
        <f>IF(A49="","",IFERROR(VLOOKUP(I49,'Resumen'!$A$14:$B$20,2,FALSE),0))</f>
        <v/>
      </c>
      <c r="K49" s="27">
        <f>IF(A49="","",IFERROR(H49*J49,0))</f>
        <v/>
      </c>
      <c r="L49" s="32" t="n"/>
      <c r="M49" s="8">
        <f>IF(A49="","",IF(I49="Cerrada ganada","Ganada",IF(I49="Cerrada perdida","Perdida","Abierta")))</f>
        <v/>
      </c>
      <c r="N49" s="32" t="n"/>
      <c r="O49" s="4" t="n"/>
      <c r="P49" s="9">
        <f>IF(A49="","",IF(N49="","",IFERROR(TODAY()-N49,"")))</f>
        <v/>
      </c>
      <c r="Q49" s="4" t="n"/>
    </row>
    <row r="50" ht="30" customHeight="1">
      <c r="A50" s="2" t="n"/>
      <c r="B50" s="32" t="n"/>
      <c r="C50" s="4" t="n"/>
      <c r="D50" s="4" t="n"/>
      <c r="E50" s="2" t="n"/>
      <c r="F50" s="2" t="n"/>
      <c r="G50" s="4" t="n"/>
      <c r="H50" s="26" t="n"/>
      <c r="I50" s="2" t="n"/>
      <c r="J50" s="6">
        <f>IF(A50="","",IFERROR(VLOOKUP(I50,'Resumen'!$A$14:$B$20,2,FALSE),0))</f>
        <v/>
      </c>
      <c r="K50" s="27">
        <f>IF(A50="","",IFERROR(H50*J50,0))</f>
        <v/>
      </c>
      <c r="L50" s="32" t="n"/>
      <c r="M50" s="8">
        <f>IF(A50="","",IF(I50="Cerrada ganada","Ganada",IF(I50="Cerrada perdida","Perdida","Abierta")))</f>
        <v/>
      </c>
      <c r="N50" s="32" t="n"/>
      <c r="O50" s="4" t="n"/>
      <c r="P50" s="9">
        <f>IF(A50="","",IF(N50="","",IFERROR(TODAY()-N50,"")))</f>
        <v/>
      </c>
      <c r="Q50" s="4" t="n"/>
    </row>
    <row r="51" ht="30" customHeight="1">
      <c r="A51" s="2" t="n"/>
      <c r="B51" s="32" t="n"/>
      <c r="C51" s="4" t="n"/>
      <c r="D51" s="4" t="n"/>
      <c r="E51" s="2" t="n"/>
      <c r="F51" s="2" t="n"/>
      <c r="G51" s="4" t="n"/>
      <c r="H51" s="26" t="n"/>
      <c r="I51" s="2" t="n"/>
      <c r="J51" s="6">
        <f>IF(A51="","",IFERROR(VLOOKUP(I51,'Resumen'!$A$14:$B$20,2,FALSE),0))</f>
        <v/>
      </c>
      <c r="K51" s="27">
        <f>IF(A51="","",IFERROR(H51*J51,0))</f>
        <v/>
      </c>
      <c r="L51" s="32" t="n"/>
      <c r="M51" s="8">
        <f>IF(A51="","",IF(I51="Cerrada ganada","Ganada",IF(I51="Cerrada perdida","Perdida","Abierta")))</f>
        <v/>
      </c>
      <c r="N51" s="32" t="n"/>
      <c r="O51" s="4" t="n"/>
      <c r="P51" s="9">
        <f>IF(A51="","",IF(N51="","",IFERROR(TODAY()-N51,"")))</f>
        <v/>
      </c>
      <c r="Q51" s="4" t="n"/>
    </row>
    <row r="52" ht="30" customHeight="1">
      <c r="A52" s="2" t="n"/>
      <c r="B52" s="32" t="n"/>
      <c r="C52" s="4" t="n"/>
      <c r="D52" s="4" t="n"/>
      <c r="E52" s="2" t="n"/>
      <c r="F52" s="2" t="n"/>
      <c r="G52" s="4" t="n"/>
      <c r="H52" s="26" t="n"/>
      <c r="I52" s="2" t="n"/>
      <c r="J52" s="6">
        <f>IF(A52="","",IFERROR(VLOOKUP(I52,'Resumen'!$A$14:$B$20,2,FALSE),0))</f>
        <v/>
      </c>
      <c r="K52" s="27">
        <f>IF(A52="","",IFERROR(H52*J52,0))</f>
        <v/>
      </c>
      <c r="L52" s="32" t="n"/>
      <c r="M52" s="8">
        <f>IF(A52="","",IF(I52="Cerrada ganada","Ganada",IF(I52="Cerrada perdida","Perdida","Abierta")))</f>
        <v/>
      </c>
      <c r="N52" s="32" t="n"/>
      <c r="O52" s="4" t="n"/>
      <c r="P52" s="9">
        <f>IF(A52="","",IF(N52="","",IFERROR(TODAY()-N52,"")))</f>
        <v/>
      </c>
      <c r="Q52" s="4" t="n"/>
    </row>
    <row r="53" ht="30" customHeight="1">
      <c r="A53" s="2" t="n"/>
      <c r="B53" s="32" t="n"/>
      <c r="C53" s="4" t="n"/>
      <c r="D53" s="4" t="n"/>
      <c r="E53" s="2" t="n"/>
      <c r="F53" s="2" t="n"/>
      <c r="G53" s="4" t="n"/>
      <c r="H53" s="26" t="n"/>
      <c r="I53" s="2" t="n"/>
      <c r="J53" s="6">
        <f>IF(A53="","",IFERROR(VLOOKUP(I53,'Resumen'!$A$14:$B$20,2,FALSE),0))</f>
        <v/>
      </c>
      <c r="K53" s="27">
        <f>IF(A53="","",IFERROR(H53*J53,0))</f>
        <v/>
      </c>
      <c r="L53" s="32" t="n"/>
      <c r="M53" s="8">
        <f>IF(A53="","",IF(I53="Cerrada ganada","Ganada",IF(I53="Cerrada perdida","Perdida","Abierta")))</f>
        <v/>
      </c>
      <c r="N53" s="32" t="n"/>
      <c r="O53" s="4" t="n"/>
      <c r="P53" s="9">
        <f>IF(A53="","",IF(N53="","",IFERROR(TODAY()-N53,"")))</f>
        <v/>
      </c>
      <c r="Q53" s="4" t="n"/>
    </row>
    <row r="54" ht="30" customHeight="1">
      <c r="A54" s="2" t="n"/>
      <c r="B54" s="32" t="n"/>
      <c r="C54" s="4" t="n"/>
      <c r="D54" s="4" t="n"/>
      <c r="E54" s="2" t="n"/>
      <c r="F54" s="2" t="n"/>
      <c r="G54" s="4" t="n"/>
      <c r="H54" s="26" t="n"/>
      <c r="I54" s="2" t="n"/>
      <c r="J54" s="6">
        <f>IF(A54="","",IFERROR(VLOOKUP(I54,'Resumen'!$A$14:$B$20,2,FALSE),0))</f>
        <v/>
      </c>
      <c r="K54" s="27">
        <f>IF(A54="","",IFERROR(H54*J54,0))</f>
        <v/>
      </c>
      <c r="L54" s="32" t="n"/>
      <c r="M54" s="8">
        <f>IF(A54="","",IF(I54="Cerrada ganada","Ganada",IF(I54="Cerrada perdida","Perdida","Abierta")))</f>
        <v/>
      </c>
      <c r="N54" s="32" t="n"/>
      <c r="O54" s="4" t="n"/>
      <c r="P54" s="9">
        <f>IF(A54="","",IF(N54="","",IFERROR(TODAY()-N54,"")))</f>
        <v/>
      </c>
      <c r="Q54" s="4" t="n"/>
    </row>
    <row r="55" ht="30" customHeight="1">
      <c r="A55" s="2" t="n"/>
      <c r="B55" s="32" t="n"/>
      <c r="C55" s="4" t="n"/>
      <c r="D55" s="4" t="n"/>
      <c r="E55" s="2" t="n"/>
      <c r="F55" s="2" t="n"/>
      <c r="G55" s="4" t="n"/>
      <c r="H55" s="26" t="n"/>
      <c r="I55" s="2" t="n"/>
      <c r="J55" s="6">
        <f>IF(A55="","",IFERROR(VLOOKUP(I55,'Resumen'!$A$14:$B$20,2,FALSE),0))</f>
        <v/>
      </c>
      <c r="K55" s="27">
        <f>IF(A55="","",IFERROR(H55*J55,0))</f>
        <v/>
      </c>
      <c r="L55" s="32" t="n"/>
      <c r="M55" s="8">
        <f>IF(A55="","",IF(I55="Cerrada ganada","Ganada",IF(I55="Cerrada perdida","Perdida","Abierta")))</f>
        <v/>
      </c>
      <c r="N55" s="32" t="n"/>
      <c r="O55" s="4" t="n"/>
      <c r="P55" s="9">
        <f>IF(A55="","",IF(N55="","",IFERROR(TODAY()-N55,"")))</f>
        <v/>
      </c>
      <c r="Q55" s="4" t="n"/>
    </row>
    <row r="56" ht="30" customHeight="1">
      <c r="A56" s="2" t="n"/>
      <c r="B56" s="32" t="n"/>
      <c r="C56" s="4" t="n"/>
      <c r="D56" s="4" t="n"/>
      <c r="E56" s="2" t="n"/>
      <c r="F56" s="2" t="n"/>
      <c r="G56" s="4" t="n"/>
      <c r="H56" s="26" t="n"/>
      <c r="I56" s="2" t="n"/>
      <c r="J56" s="6">
        <f>IF(A56="","",IFERROR(VLOOKUP(I56,'Resumen'!$A$14:$B$20,2,FALSE),0))</f>
        <v/>
      </c>
      <c r="K56" s="27">
        <f>IF(A56="","",IFERROR(H56*J56,0))</f>
        <v/>
      </c>
      <c r="L56" s="32" t="n"/>
      <c r="M56" s="8">
        <f>IF(A56="","",IF(I56="Cerrada ganada","Ganada",IF(I56="Cerrada perdida","Perdida","Abierta")))</f>
        <v/>
      </c>
      <c r="N56" s="32" t="n"/>
      <c r="O56" s="4" t="n"/>
      <c r="P56" s="9">
        <f>IF(A56="","",IF(N56="","",IFERROR(TODAY()-N56,"")))</f>
        <v/>
      </c>
      <c r="Q56" s="4" t="n"/>
    </row>
    <row r="57" ht="30" customHeight="1">
      <c r="A57" s="2" t="n"/>
      <c r="B57" s="32" t="n"/>
      <c r="C57" s="4" t="n"/>
      <c r="D57" s="4" t="n"/>
      <c r="E57" s="2" t="n"/>
      <c r="F57" s="2" t="n"/>
      <c r="G57" s="4" t="n"/>
      <c r="H57" s="26" t="n"/>
      <c r="I57" s="2" t="n"/>
      <c r="J57" s="6">
        <f>IF(A57="","",IFERROR(VLOOKUP(I57,'Resumen'!$A$14:$B$20,2,FALSE),0))</f>
        <v/>
      </c>
      <c r="K57" s="27">
        <f>IF(A57="","",IFERROR(H57*J57,0))</f>
        <v/>
      </c>
      <c r="L57" s="32" t="n"/>
      <c r="M57" s="8">
        <f>IF(A57="","",IF(I57="Cerrada ganada","Ganada",IF(I57="Cerrada perdida","Perdida","Abierta")))</f>
        <v/>
      </c>
      <c r="N57" s="32" t="n"/>
      <c r="O57" s="4" t="n"/>
      <c r="P57" s="9">
        <f>IF(A57="","",IF(N57="","",IFERROR(TODAY()-N57,"")))</f>
        <v/>
      </c>
      <c r="Q57" s="4" t="n"/>
    </row>
    <row r="58" ht="30" customHeight="1">
      <c r="A58" s="2" t="n"/>
      <c r="B58" s="32" t="n"/>
      <c r="C58" s="4" t="n"/>
      <c r="D58" s="4" t="n"/>
      <c r="E58" s="2" t="n"/>
      <c r="F58" s="2" t="n"/>
      <c r="G58" s="4" t="n"/>
      <c r="H58" s="26" t="n"/>
      <c r="I58" s="2" t="n"/>
      <c r="J58" s="6">
        <f>IF(A58="","",IFERROR(VLOOKUP(I58,'Resumen'!$A$14:$B$20,2,FALSE),0))</f>
        <v/>
      </c>
      <c r="K58" s="27">
        <f>IF(A58="","",IFERROR(H58*J58,0))</f>
        <v/>
      </c>
      <c r="L58" s="32" t="n"/>
      <c r="M58" s="8">
        <f>IF(A58="","",IF(I58="Cerrada ganada","Ganada",IF(I58="Cerrada perdida","Perdida","Abierta")))</f>
        <v/>
      </c>
      <c r="N58" s="32" t="n"/>
      <c r="O58" s="4" t="n"/>
      <c r="P58" s="9">
        <f>IF(A58="","",IF(N58="","",IFERROR(TODAY()-N58,"")))</f>
        <v/>
      </c>
      <c r="Q58" s="4" t="n"/>
    </row>
    <row r="59" ht="30" customHeight="1">
      <c r="A59" s="2" t="n"/>
      <c r="B59" s="32" t="n"/>
      <c r="C59" s="4" t="n"/>
      <c r="D59" s="4" t="n"/>
      <c r="E59" s="2" t="n"/>
      <c r="F59" s="2" t="n"/>
      <c r="G59" s="4" t="n"/>
      <c r="H59" s="26" t="n"/>
      <c r="I59" s="2" t="n"/>
      <c r="J59" s="6">
        <f>IF(A59="","",IFERROR(VLOOKUP(I59,'Resumen'!$A$14:$B$20,2,FALSE),0))</f>
        <v/>
      </c>
      <c r="K59" s="27">
        <f>IF(A59="","",IFERROR(H59*J59,0))</f>
        <v/>
      </c>
      <c r="L59" s="32" t="n"/>
      <c r="M59" s="8">
        <f>IF(A59="","",IF(I59="Cerrada ganada","Ganada",IF(I59="Cerrada perdida","Perdida","Abierta")))</f>
        <v/>
      </c>
      <c r="N59" s="32" t="n"/>
      <c r="O59" s="4" t="n"/>
      <c r="P59" s="9">
        <f>IF(A59="","",IF(N59="","",IFERROR(TODAY()-N59,"")))</f>
        <v/>
      </c>
      <c r="Q59" s="4" t="n"/>
    </row>
    <row r="60" ht="30" customHeight="1">
      <c r="A60" s="2" t="n"/>
      <c r="B60" s="32" t="n"/>
      <c r="C60" s="4" t="n"/>
      <c r="D60" s="4" t="n"/>
      <c r="E60" s="2" t="n"/>
      <c r="F60" s="2" t="n"/>
      <c r="G60" s="4" t="n"/>
      <c r="H60" s="26" t="n"/>
      <c r="I60" s="2" t="n"/>
      <c r="J60" s="6">
        <f>IF(A60="","",IFERROR(VLOOKUP(I60,'Resumen'!$A$14:$B$20,2,FALSE),0))</f>
        <v/>
      </c>
      <c r="K60" s="27">
        <f>IF(A60="","",IFERROR(H60*J60,0))</f>
        <v/>
      </c>
      <c r="L60" s="32" t="n"/>
      <c r="M60" s="8">
        <f>IF(A60="","",IF(I60="Cerrada ganada","Ganada",IF(I60="Cerrada perdida","Perdida","Abierta")))</f>
        <v/>
      </c>
      <c r="N60" s="32" t="n"/>
      <c r="O60" s="4" t="n"/>
      <c r="P60" s="9">
        <f>IF(A60="","",IF(N60="","",IFERROR(TODAY()-N60,"")))</f>
        <v/>
      </c>
      <c r="Q60" s="4" t="n"/>
    </row>
    <row r="61" ht="30" customHeight="1">
      <c r="A61" s="2" t="n"/>
      <c r="B61" s="32" t="n"/>
      <c r="C61" s="4" t="n"/>
      <c r="D61" s="4" t="n"/>
      <c r="E61" s="2" t="n"/>
      <c r="F61" s="2" t="n"/>
      <c r="G61" s="4" t="n"/>
      <c r="H61" s="26" t="n"/>
      <c r="I61" s="2" t="n"/>
      <c r="J61" s="6">
        <f>IF(A61="","",IFERROR(VLOOKUP(I61,'Resumen'!$A$14:$B$20,2,FALSE),0))</f>
        <v/>
      </c>
      <c r="K61" s="27">
        <f>IF(A61="","",IFERROR(H61*J61,0))</f>
        <v/>
      </c>
      <c r="L61" s="32" t="n"/>
      <c r="M61" s="8">
        <f>IF(A61="","",IF(I61="Cerrada ganada","Ganada",IF(I61="Cerrada perdida","Perdida","Abierta")))</f>
        <v/>
      </c>
      <c r="N61" s="32" t="n"/>
      <c r="O61" s="4" t="n"/>
      <c r="P61" s="9">
        <f>IF(A61="","",IF(N61="","",IFERROR(TODAY()-N61,"")))</f>
        <v/>
      </c>
      <c r="Q61" s="4" t="n"/>
    </row>
    <row r="62" ht="30" customHeight="1">
      <c r="A62" s="2" t="n"/>
      <c r="B62" s="32" t="n"/>
      <c r="C62" s="4" t="n"/>
      <c r="D62" s="4" t="n"/>
      <c r="E62" s="2" t="n"/>
      <c r="F62" s="2" t="n"/>
      <c r="G62" s="4" t="n"/>
      <c r="H62" s="26" t="n"/>
      <c r="I62" s="2" t="n"/>
      <c r="J62" s="6">
        <f>IF(A62="","",IFERROR(VLOOKUP(I62,'Resumen'!$A$14:$B$20,2,FALSE),0))</f>
        <v/>
      </c>
      <c r="K62" s="27">
        <f>IF(A62="","",IFERROR(H62*J62,0))</f>
        <v/>
      </c>
      <c r="L62" s="32" t="n"/>
      <c r="M62" s="8">
        <f>IF(A62="","",IF(I62="Cerrada ganada","Ganada",IF(I62="Cerrada perdida","Perdida","Abierta")))</f>
        <v/>
      </c>
      <c r="N62" s="32" t="n"/>
      <c r="O62" s="4" t="n"/>
      <c r="P62" s="9">
        <f>IF(A62="","",IF(N62="","",IFERROR(TODAY()-N62,"")))</f>
        <v/>
      </c>
      <c r="Q62" s="4" t="n"/>
    </row>
    <row r="63" ht="30" customHeight="1">
      <c r="A63" s="2" t="n"/>
      <c r="B63" s="32" t="n"/>
      <c r="C63" s="4" t="n"/>
      <c r="D63" s="4" t="n"/>
      <c r="E63" s="2" t="n"/>
      <c r="F63" s="2" t="n"/>
      <c r="G63" s="4" t="n"/>
      <c r="H63" s="26" t="n"/>
      <c r="I63" s="2" t="n"/>
      <c r="J63" s="6">
        <f>IF(A63="","",IFERROR(VLOOKUP(I63,'Resumen'!$A$14:$B$20,2,FALSE),0))</f>
        <v/>
      </c>
      <c r="K63" s="27">
        <f>IF(A63="","",IFERROR(H63*J63,0))</f>
        <v/>
      </c>
      <c r="L63" s="32" t="n"/>
      <c r="M63" s="8">
        <f>IF(A63="","",IF(I63="Cerrada ganada","Ganada",IF(I63="Cerrada perdida","Perdida","Abierta")))</f>
        <v/>
      </c>
      <c r="N63" s="32" t="n"/>
      <c r="O63" s="4" t="n"/>
      <c r="P63" s="9">
        <f>IF(A63="","",IF(N63="","",IFERROR(TODAY()-N63,"")))</f>
        <v/>
      </c>
      <c r="Q63" s="4" t="n"/>
    </row>
    <row r="64" ht="30" customHeight="1">
      <c r="A64" s="2" t="n"/>
      <c r="B64" s="32" t="n"/>
      <c r="C64" s="4" t="n"/>
      <c r="D64" s="4" t="n"/>
      <c r="E64" s="2" t="n"/>
      <c r="F64" s="2" t="n"/>
      <c r="G64" s="4" t="n"/>
      <c r="H64" s="26" t="n"/>
      <c r="I64" s="2" t="n"/>
      <c r="J64" s="6">
        <f>IF(A64="","",IFERROR(VLOOKUP(I64,'Resumen'!$A$14:$B$20,2,FALSE),0))</f>
        <v/>
      </c>
      <c r="K64" s="27">
        <f>IF(A64="","",IFERROR(H64*J64,0))</f>
        <v/>
      </c>
      <c r="L64" s="32" t="n"/>
      <c r="M64" s="8">
        <f>IF(A64="","",IF(I64="Cerrada ganada","Ganada",IF(I64="Cerrada perdida","Perdida","Abierta")))</f>
        <v/>
      </c>
      <c r="N64" s="32" t="n"/>
      <c r="O64" s="4" t="n"/>
      <c r="P64" s="9">
        <f>IF(A64="","",IF(N64="","",IFERROR(TODAY()-N64,"")))</f>
        <v/>
      </c>
      <c r="Q64" s="4" t="n"/>
    </row>
    <row r="65" ht="30" customHeight="1">
      <c r="A65" s="2" t="n"/>
      <c r="B65" s="32" t="n"/>
      <c r="C65" s="4" t="n"/>
      <c r="D65" s="4" t="n"/>
      <c r="E65" s="2" t="n"/>
      <c r="F65" s="2" t="n"/>
      <c r="G65" s="4" t="n"/>
      <c r="H65" s="26" t="n"/>
      <c r="I65" s="2" t="n"/>
      <c r="J65" s="6">
        <f>IF(A65="","",IFERROR(VLOOKUP(I65,'Resumen'!$A$14:$B$20,2,FALSE),0))</f>
        <v/>
      </c>
      <c r="K65" s="27">
        <f>IF(A65="","",IFERROR(H65*J65,0))</f>
        <v/>
      </c>
      <c r="L65" s="32" t="n"/>
      <c r="M65" s="8">
        <f>IF(A65="","",IF(I65="Cerrada ganada","Ganada",IF(I65="Cerrada perdida","Perdida","Abierta")))</f>
        <v/>
      </c>
      <c r="N65" s="32" t="n"/>
      <c r="O65" s="4" t="n"/>
      <c r="P65" s="9">
        <f>IF(A65="","",IF(N65="","",IFERROR(TODAY()-N65,"")))</f>
        <v/>
      </c>
      <c r="Q65" s="4" t="n"/>
    </row>
    <row r="66" ht="30" customHeight="1">
      <c r="A66" s="2" t="n"/>
      <c r="B66" s="32" t="n"/>
      <c r="C66" s="4" t="n"/>
      <c r="D66" s="4" t="n"/>
      <c r="E66" s="2" t="n"/>
      <c r="F66" s="2" t="n"/>
      <c r="G66" s="4" t="n"/>
      <c r="H66" s="26" t="n"/>
      <c r="I66" s="2" t="n"/>
      <c r="J66" s="6">
        <f>IF(A66="","",IFERROR(VLOOKUP(I66,'Resumen'!$A$14:$B$20,2,FALSE),0))</f>
        <v/>
      </c>
      <c r="K66" s="27">
        <f>IF(A66="","",IFERROR(H66*J66,0))</f>
        <v/>
      </c>
      <c r="L66" s="32" t="n"/>
      <c r="M66" s="8">
        <f>IF(A66="","",IF(I66="Cerrada ganada","Ganada",IF(I66="Cerrada perdida","Perdida","Abierta")))</f>
        <v/>
      </c>
      <c r="N66" s="32" t="n"/>
      <c r="O66" s="4" t="n"/>
      <c r="P66" s="9">
        <f>IF(A66="","",IF(N66="","",IFERROR(TODAY()-N66,"")))</f>
        <v/>
      </c>
      <c r="Q66" s="4" t="n"/>
    </row>
    <row r="67" ht="30" customHeight="1">
      <c r="A67" s="2" t="n"/>
      <c r="B67" s="32" t="n"/>
      <c r="C67" s="4" t="n"/>
      <c r="D67" s="4" t="n"/>
      <c r="E67" s="2" t="n"/>
      <c r="F67" s="2" t="n"/>
      <c r="G67" s="4" t="n"/>
      <c r="H67" s="26" t="n"/>
      <c r="I67" s="2" t="n"/>
      <c r="J67" s="6">
        <f>IF(A67="","",IFERROR(VLOOKUP(I67,'Resumen'!$A$14:$B$20,2,FALSE),0))</f>
        <v/>
      </c>
      <c r="K67" s="27">
        <f>IF(A67="","",IFERROR(H67*J67,0))</f>
        <v/>
      </c>
      <c r="L67" s="32" t="n"/>
      <c r="M67" s="8">
        <f>IF(A67="","",IF(I67="Cerrada ganada","Ganada",IF(I67="Cerrada perdida","Perdida","Abierta")))</f>
        <v/>
      </c>
      <c r="N67" s="32" t="n"/>
      <c r="O67" s="4" t="n"/>
      <c r="P67" s="9">
        <f>IF(A67="","",IF(N67="","",IFERROR(TODAY()-N67,"")))</f>
        <v/>
      </c>
      <c r="Q67" s="4" t="n"/>
    </row>
    <row r="68" ht="30" customHeight="1">
      <c r="A68" s="2" t="n"/>
      <c r="B68" s="32" t="n"/>
      <c r="C68" s="4" t="n"/>
      <c r="D68" s="4" t="n"/>
      <c r="E68" s="2" t="n"/>
      <c r="F68" s="2" t="n"/>
      <c r="G68" s="4" t="n"/>
      <c r="H68" s="26" t="n"/>
      <c r="I68" s="2" t="n"/>
      <c r="J68" s="6">
        <f>IF(A68="","",IFERROR(VLOOKUP(I68,'Resumen'!$A$14:$B$20,2,FALSE),0))</f>
        <v/>
      </c>
      <c r="K68" s="27">
        <f>IF(A68="","",IFERROR(H68*J68,0))</f>
        <v/>
      </c>
      <c r="L68" s="32" t="n"/>
      <c r="M68" s="8">
        <f>IF(A68="","",IF(I68="Cerrada ganada","Ganada",IF(I68="Cerrada perdida","Perdida","Abierta")))</f>
        <v/>
      </c>
      <c r="N68" s="32" t="n"/>
      <c r="O68" s="4" t="n"/>
      <c r="P68" s="9">
        <f>IF(A68="","",IF(N68="","",IFERROR(TODAY()-N68,"")))</f>
        <v/>
      </c>
      <c r="Q68" s="4" t="n"/>
    </row>
    <row r="69" ht="30" customHeight="1">
      <c r="A69" s="2" t="n"/>
      <c r="B69" s="32" t="n"/>
      <c r="C69" s="4" t="n"/>
      <c r="D69" s="4" t="n"/>
      <c r="E69" s="2" t="n"/>
      <c r="F69" s="2" t="n"/>
      <c r="G69" s="4" t="n"/>
      <c r="H69" s="26" t="n"/>
      <c r="I69" s="2" t="n"/>
      <c r="J69" s="6">
        <f>IF(A69="","",IFERROR(VLOOKUP(I69,'Resumen'!$A$14:$B$20,2,FALSE),0))</f>
        <v/>
      </c>
      <c r="K69" s="27">
        <f>IF(A69="","",IFERROR(H69*J69,0))</f>
        <v/>
      </c>
      <c r="L69" s="32" t="n"/>
      <c r="M69" s="8">
        <f>IF(A69="","",IF(I69="Cerrada ganada","Ganada",IF(I69="Cerrada perdida","Perdida","Abierta")))</f>
        <v/>
      </c>
      <c r="N69" s="32" t="n"/>
      <c r="O69" s="4" t="n"/>
      <c r="P69" s="9">
        <f>IF(A69="","",IF(N69="","",IFERROR(TODAY()-N69,"")))</f>
        <v/>
      </c>
      <c r="Q69" s="4" t="n"/>
    </row>
    <row r="70" ht="30" customHeight="1">
      <c r="A70" s="2" t="n"/>
      <c r="B70" s="32" t="n"/>
      <c r="C70" s="4" t="n"/>
      <c r="D70" s="4" t="n"/>
      <c r="E70" s="2" t="n"/>
      <c r="F70" s="2" t="n"/>
      <c r="G70" s="4" t="n"/>
      <c r="H70" s="26" t="n"/>
      <c r="I70" s="2" t="n"/>
      <c r="J70" s="6">
        <f>IF(A70="","",IFERROR(VLOOKUP(I70,'Resumen'!$A$14:$B$20,2,FALSE),0))</f>
        <v/>
      </c>
      <c r="K70" s="27">
        <f>IF(A70="","",IFERROR(H70*J70,0))</f>
        <v/>
      </c>
      <c r="L70" s="32" t="n"/>
      <c r="M70" s="8">
        <f>IF(A70="","",IF(I70="Cerrada ganada","Ganada",IF(I70="Cerrada perdida","Perdida","Abierta")))</f>
        <v/>
      </c>
      <c r="N70" s="32" t="n"/>
      <c r="O70" s="4" t="n"/>
      <c r="P70" s="9">
        <f>IF(A70="","",IF(N70="","",IFERROR(TODAY()-N70,"")))</f>
        <v/>
      </c>
      <c r="Q70" s="4" t="n"/>
    </row>
    <row r="71" ht="30" customHeight="1">
      <c r="A71" s="2" t="n"/>
      <c r="B71" s="32" t="n"/>
      <c r="C71" s="4" t="n"/>
      <c r="D71" s="4" t="n"/>
      <c r="E71" s="2" t="n"/>
      <c r="F71" s="2" t="n"/>
      <c r="G71" s="4" t="n"/>
      <c r="H71" s="26" t="n"/>
      <c r="I71" s="2" t="n"/>
      <c r="J71" s="6">
        <f>IF(A71="","",IFERROR(VLOOKUP(I71,'Resumen'!$A$14:$B$20,2,FALSE),0))</f>
        <v/>
      </c>
      <c r="K71" s="27">
        <f>IF(A71="","",IFERROR(H71*J71,0))</f>
        <v/>
      </c>
      <c r="L71" s="32" t="n"/>
      <c r="M71" s="8">
        <f>IF(A71="","",IF(I71="Cerrada ganada","Ganada",IF(I71="Cerrada perdida","Perdida","Abierta")))</f>
        <v/>
      </c>
      <c r="N71" s="32" t="n"/>
      <c r="O71" s="4" t="n"/>
      <c r="P71" s="9">
        <f>IF(A71="","",IF(N71="","",IFERROR(TODAY()-N71,"")))</f>
        <v/>
      </c>
      <c r="Q71" s="4" t="n"/>
    </row>
    <row r="72" ht="30" customHeight="1">
      <c r="A72" s="2" t="n"/>
      <c r="B72" s="32" t="n"/>
      <c r="C72" s="4" t="n"/>
      <c r="D72" s="4" t="n"/>
      <c r="E72" s="2" t="n"/>
      <c r="F72" s="2" t="n"/>
      <c r="G72" s="4" t="n"/>
      <c r="H72" s="26" t="n"/>
      <c r="I72" s="2" t="n"/>
      <c r="J72" s="6">
        <f>IF(A72="","",IFERROR(VLOOKUP(I72,'Resumen'!$A$14:$B$20,2,FALSE),0))</f>
        <v/>
      </c>
      <c r="K72" s="27">
        <f>IF(A72="","",IFERROR(H72*J72,0))</f>
        <v/>
      </c>
      <c r="L72" s="32" t="n"/>
      <c r="M72" s="8">
        <f>IF(A72="","",IF(I72="Cerrada ganada","Ganada",IF(I72="Cerrada perdida","Perdida","Abierta")))</f>
        <v/>
      </c>
      <c r="N72" s="32" t="n"/>
      <c r="O72" s="4" t="n"/>
      <c r="P72" s="9">
        <f>IF(A72="","",IF(N72="","",IFERROR(TODAY()-N72,"")))</f>
        <v/>
      </c>
      <c r="Q72" s="4" t="n"/>
    </row>
    <row r="73" ht="30" customHeight="1">
      <c r="A73" s="2" t="n"/>
      <c r="B73" s="32" t="n"/>
      <c r="C73" s="4" t="n"/>
      <c r="D73" s="4" t="n"/>
      <c r="E73" s="2" t="n"/>
      <c r="F73" s="2" t="n"/>
      <c r="G73" s="4" t="n"/>
      <c r="H73" s="26" t="n"/>
      <c r="I73" s="2" t="n"/>
      <c r="J73" s="6">
        <f>IF(A73="","",IFERROR(VLOOKUP(I73,'Resumen'!$A$14:$B$20,2,FALSE),0))</f>
        <v/>
      </c>
      <c r="K73" s="27">
        <f>IF(A73="","",IFERROR(H73*J73,0))</f>
        <v/>
      </c>
      <c r="L73" s="32" t="n"/>
      <c r="M73" s="8">
        <f>IF(A73="","",IF(I73="Cerrada ganada","Ganada",IF(I73="Cerrada perdida","Perdida","Abierta")))</f>
        <v/>
      </c>
      <c r="N73" s="32" t="n"/>
      <c r="O73" s="4" t="n"/>
      <c r="P73" s="9">
        <f>IF(A73="","",IF(N73="","",IFERROR(TODAY()-N73,"")))</f>
        <v/>
      </c>
      <c r="Q73" s="4" t="n"/>
    </row>
    <row r="74" ht="30" customHeight="1">
      <c r="A74" s="2" t="n"/>
      <c r="B74" s="32" t="n"/>
      <c r="C74" s="4" t="n"/>
      <c r="D74" s="4" t="n"/>
      <c r="E74" s="2" t="n"/>
      <c r="F74" s="2" t="n"/>
      <c r="G74" s="4" t="n"/>
      <c r="H74" s="26" t="n"/>
      <c r="I74" s="2" t="n"/>
      <c r="J74" s="6">
        <f>IF(A74="","",IFERROR(VLOOKUP(I74,'Resumen'!$A$14:$B$20,2,FALSE),0))</f>
        <v/>
      </c>
      <c r="K74" s="27">
        <f>IF(A74="","",IFERROR(H74*J74,0))</f>
        <v/>
      </c>
      <c r="L74" s="32" t="n"/>
      <c r="M74" s="8">
        <f>IF(A74="","",IF(I74="Cerrada ganada","Ganada",IF(I74="Cerrada perdida","Perdida","Abierta")))</f>
        <v/>
      </c>
      <c r="N74" s="32" t="n"/>
      <c r="O74" s="4" t="n"/>
      <c r="P74" s="9">
        <f>IF(A74="","",IF(N74="","",IFERROR(TODAY()-N74,"")))</f>
        <v/>
      </c>
      <c r="Q74" s="4" t="n"/>
    </row>
    <row r="75" ht="30" customHeight="1">
      <c r="A75" s="2" t="n"/>
      <c r="B75" s="32" t="n"/>
      <c r="C75" s="4" t="n"/>
      <c r="D75" s="4" t="n"/>
      <c r="E75" s="2" t="n"/>
      <c r="F75" s="2" t="n"/>
      <c r="G75" s="4" t="n"/>
      <c r="H75" s="26" t="n"/>
      <c r="I75" s="2" t="n"/>
      <c r="J75" s="6">
        <f>IF(A75="","",IFERROR(VLOOKUP(I75,'Resumen'!$A$14:$B$20,2,FALSE),0))</f>
        <v/>
      </c>
      <c r="K75" s="27">
        <f>IF(A75="","",IFERROR(H75*J75,0))</f>
        <v/>
      </c>
      <c r="L75" s="32" t="n"/>
      <c r="M75" s="8">
        <f>IF(A75="","",IF(I75="Cerrada ganada","Ganada",IF(I75="Cerrada perdida","Perdida","Abierta")))</f>
        <v/>
      </c>
      <c r="N75" s="32" t="n"/>
      <c r="O75" s="4" t="n"/>
      <c r="P75" s="9">
        <f>IF(A75="","",IF(N75="","",IFERROR(TODAY()-N75,"")))</f>
        <v/>
      </c>
      <c r="Q75" s="4" t="n"/>
    </row>
    <row r="76" ht="30" customHeight="1">
      <c r="A76" s="2" t="n"/>
      <c r="B76" s="32" t="n"/>
      <c r="C76" s="4" t="n"/>
      <c r="D76" s="4" t="n"/>
      <c r="E76" s="2" t="n"/>
      <c r="F76" s="2" t="n"/>
      <c r="G76" s="4" t="n"/>
      <c r="H76" s="26" t="n"/>
      <c r="I76" s="2" t="n"/>
      <c r="J76" s="6">
        <f>IF(A76="","",IFERROR(VLOOKUP(I76,'Resumen'!$A$14:$B$20,2,FALSE),0))</f>
        <v/>
      </c>
      <c r="K76" s="27">
        <f>IF(A76="","",IFERROR(H76*J76,0))</f>
        <v/>
      </c>
      <c r="L76" s="32" t="n"/>
      <c r="M76" s="8">
        <f>IF(A76="","",IF(I76="Cerrada ganada","Ganada",IF(I76="Cerrada perdida","Perdida","Abierta")))</f>
        <v/>
      </c>
      <c r="N76" s="32" t="n"/>
      <c r="O76" s="4" t="n"/>
      <c r="P76" s="9">
        <f>IF(A76="","",IF(N76="","",IFERROR(TODAY()-N76,"")))</f>
        <v/>
      </c>
      <c r="Q76" s="4" t="n"/>
    </row>
    <row r="77" ht="30" customHeight="1">
      <c r="A77" s="2" t="n"/>
      <c r="B77" s="32" t="n"/>
      <c r="C77" s="4" t="n"/>
      <c r="D77" s="4" t="n"/>
      <c r="E77" s="2" t="n"/>
      <c r="F77" s="2" t="n"/>
      <c r="G77" s="4" t="n"/>
      <c r="H77" s="26" t="n"/>
      <c r="I77" s="2" t="n"/>
      <c r="J77" s="6">
        <f>IF(A77="","",IFERROR(VLOOKUP(I77,'Resumen'!$A$14:$B$20,2,FALSE),0))</f>
        <v/>
      </c>
      <c r="K77" s="27">
        <f>IF(A77="","",IFERROR(H77*J77,0))</f>
        <v/>
      </c>
      <c r="L77" s="32" t="n"/>
      <c r="M77" s="8">
        <f>IF(A77="","",IF(I77="Cerrada ganada","Ganada",IF(I77="Cerrada perdida","Perdida","Abierta")))</f>
        <v/>
      </c>
      <c r="N77" s="32" t="n"/>
      <c r="O77" s="4" t="n"/>
      <c r="P77" s="9">
        <f>IF(A77="","",IF(N77="","",IFERROR(TODAY()-N77,"")))</f>
        <v/>
      </c>
      <c r="Q77" s="4" t="n"/>
    </row>
    <row r="78" ht="30" customHeight="1">
      <c r="A78" s="2" t="n"/>
      <c r="B78" s="32" t="n"/>
      <c r="C78" s="4" t="n"/>
      <c r="D78" s="4" t="n"/>
      <c r="E78" s="2" t="n"/>
      <c r="F78" s="2" t="n"/>
      <c r="G78" s="4" t="n"/>
      <c r="H78" s="26" t="n"/>
      <c r="I78" s="2" t="n"/>
      <c r="J78" s="6">
        <f>IF(A78="","",IFERROR(VLOOKUP(I78,'Resumen'!$A$14:$B$20,2,FALSE),0))</f>
        <v/>
      </c>
      <c r="K78" s="27">
        <f>IF(A78="","",IFERROR(H78*J78,0))</f>
        <v/>
      </c>
      <c r="L78" s="32" t="n"/>
      <c r="M78" s="8">
        <f>IF(A78="","",IF(I78="Cerrada ganada","Ganada",IF(I78="Cerrada perdida","Perdida","Abierta")))</f>
        <v/>
      </c>
      <c r="N78" s="32" t="n"/>
      <c r="O78" s="4" t="n"/>
      <c r="P78" s="9">
        <f>IF(A78="","",IF(N78="","",IFERROR(TODAY()-N78,"")))</f>
        <v/>
      </c>
      <c r="Q78" s="4" t="n"/>
    </row>
    <row r="79" ht="30" customHeight="1">
      <c r="A79" s="2" t="n"/>
      <c r="B79" s="32" t="n"/>
      <c r="C79" s="4" t="n"/>
      <c r="D79" s="4" t="n"/>
      <c r="E79" s="2" t="n"/>
      <c r="F79" s="2" t="n"/>
      <c r="G79" s="4" t="n"/>
      <c r="H79" s="26" t="n"/>
      <c r="I79" s="2" t="n"/>
      <c r="J79" s="6">
        <f>IF(A79="","",IFERROR(VLOOKUP(I79,'Resumen'!$A$14:$B$20,2,FALSE),0))</f>
        <v/>
      </c>
      <c r="K79" s="27">
        <f>IF(A79="","",IFERROR(H79*J79,0))</f>
        <v/>
      </c>
      <c r="L79" s="32" t="n"/>
      <c r="M79" s="8">
        <f>IF(A79="","",IF(I79="Cerrada ganada","Ganada",IF(I79="Cerrada perdida","Perdida","Abierta")))</f>
        <v/>
      </c>
      <c r="N79" s="32" t="n"/>
      <c r="O79" s="4" t="n"/>
      <c r="P79" s="9">
        <f>IF(A79="","",IF(N79="","",IFERROR(TODAY()-N79,"")))</f>
        <v/>
      </c>
      <c r="Q79" s="4" t="n"/>
    </row>
    <row r="80" ht="30" customHeight="1">
      <c r="A80" s="2" t="n"/>
      <c r="B80" s="32" t="n"/>
      <c r="C80" s="4" t="n"/>
      <c r="D80" s="4" t="n"/>
      <c r="E80" s="2" t="n"/>
      <c r="F80" s="2" t="n"/>
      <c r="G80" s="4" t="n"/>
      <c r="H80" s="26" t="n"/>
      <c r="I80" s="2" t="n"/>
      <c r="J80" s="6">
        <f>IF(A80="","",IFERROR(VLOOKUP(I80,'Resumen'!$A$14:$B$20,2,FALSE),0))</f>
        <v/>
      </c>
      <c r="K80" s="27">
        <f>IF(A80="","",IFERROR(H80*J80,0))</f>
        <v/>
      </c>
      <c r="L80" s="32" t="n"/>
      <c r="M80" s="8">
        <f>IF(A80="","",IF(I80="Cerrada ganada","Ganada",IF(I80="Cerrada perdida","Perdida","Abierta")))</f>
        <v/>
      </c>
      <c r="N80" s="32" t="n"/>
      <c r="O80" s="4" t="n"/>
      <c r="P80" s="9">
        <f>IF(A80="","",IF(N80="","",IFERROR(TODAY()-N80,"")))</f>
        <v/>
      </c>
      <c r="Q80" s="4" t="n"/>
    </row>
    <row r="81" ht="30" customHeight="1">
      <c r="A81" s="2" t="n"/>
      <c r="B81" s="32" t="n"/>
      <c r="C81" s="4" t="n"/>
      <c r="D81" s="4" t="n"/>
      <c r="E81" s="2" t="n"/>
      <c r="F81" s="2" t="n"/>
      <c r="G81" s="4" t="n"/>
      <c r="H81" s="26" t="n"/>
      <c r="I81" s="2" t="n"/>
      <c r="J81" s="6">
        <f>IF(A81="","",IFERROR(VLOOKUP(I81,'Resumen'!$A$14:$B$20,2,FALSE),0))</f>
        <v/>
      </c>
      <c r="K81" s="27">
        <f>IF(A81="","",IFERROR(H81*J81,0))</f>
        <v/>
      </c>
      <c r="L81" s="32" t="n"/>
      <c r="M81" s="8">
        <f>IF(A81="","",IF(I81="Cerrada ganada","Ganada",IF(I81="Cerrada perdida","Perdida","Abierta")))</f>
        <v/>
      </c>
      <c r="N81" s="32" t="n"/>
      <c r="O81" s="4" t="n"/>
      <c r="P81" s="9">
        <f>IF(A81="","",IF(N81="","",IFERROR(TODAY()-N81,"")))</f>
        <v/>
      </c>
      <c r="Q81" s="4" t="n"/>
    </row>
    <row r="82" ht="30" customHeight="1">
      <c r="A82" s="2" t="n"/>
      <c r="B82" s="32" t="n"/>
      <c r="C82" s="4" t="n"/>
      <c r="D82" s="4" t="n"/>
      <c r="E82" s="2" t="n"/>
      <c r="F82" s="2" t="n"/>
      <c r="G82" s="4" t="n"/>
      <c r="H82" s="26" t="n"/>
      <c r="I82" s="2" t="n"/>
      <c r="J82" s="6">
        <f>IF(A82="","",IFERROR(VLOOKUP(I82,'Resumen'!$A$14:$B$20,2,FALSE),0))</f>
        <v/>
      </c>
      <c r="K82" s="27">
        <f>IF(A82="","",IFERROR(H82*J82,0))</f>
        <v/>
      </c>
      <c r="L82" s="32" t="n"/>
      <c r="M82" s="8">
        <f>IF(A82="","",IF(I82="Cerrada ganada","Ganada",IF(I82="Cerrada perdida","Perdida","Abierta")))</f>
        <v/>
      </c>
      <c r="N82" s="32" t="n"/>
      <c r="O82" s="4" t="n"/>
      <c r="P82" s="9">
        <f>IF(A82="","",IF(N82="","",IFERROR(TODAY()-N82,"")))</f>
        <v/>
      </c>
      <c r="Q82" s="4" t="n"/>
    </row>
    <row r="83" ht="30" customHeight="1">
      <c r="A83" s="2" t="n"/>
      <c r="B83" s="32" t="n"/>
      <c r="C83" s="4" t="n"/>
      <c r="D83" s="4" t="n"/>
      <c r="E83" s="2" t="n"/>
      <c r="F83" s="2" t="n"/>
      <c r="G83" s="4" t="n"/>
      <c r="H83" s="26" t="n"/>
      <c r="I83" s="2" t="n"/>
      <c r="J83" s="6">
        <f>IF(A83="","",IFERROR(VLOOKUP(I83,'Resumen'!$A$14:$B$20,2,FALSE),0))</f>
        <v/>
      </c>
      <c r="K83" s="27">
        <f>IF(A83="","",IFERROR(H83*J83,0))</f>
        <v/>
      </c>
      <c r="L83" s="32" t="n"/>
      <c r="M83" s="8">
        <f>IF(A83="","",IF(I83="Cerrada ganada","Ganada",IF(I83="Cerrada perdida","Perdida","Abierta")))</f>
        <v/>
      </c>
      <c r="N83" s="32" t="n"/>
      <c r="O83" s="4" t="n"/>
      <c r="P83" s="9">
        <f>IF(A83="","",IF(N83="","",IFERROR(TODAY()-N83,"")))</f>
        <v/>
      </c>
      <c r="Q83" s="4" t="n"/>
    </row>
    <row r="84" ht="30" customHeight="1">
      <c r="A84" s="2" t="n"/>
      <c r="B84" s="32" t="n"/>
      <c r="C84" s="4" t="n"/>
      <c r="D84" s="4" t="n"/>
      <c r="E84" s="2" t="n"/>
      <c r="F84" s="2" t="n"/>
      <c r="G84" s="4" t="n"/>
      <c r="H84" s="26" t="n"/>
      <c r="I84" s="2" t="n"/>
      <c r="J84" s="6">
        <f>IF(A84="","",IFERROR(VLOOKUP(I84,'Resumen'!$A$14:$B$20,2,FALSE),0))</f>
        <v/>
      </c>
      <c r="K84" s="27">
        <f>IF(A84="","",IFERROR(H84*J84,0))</f>
        <v/>
      </c>
      <c r="L84" s="32" t="n"/>
      <c r="M84" s="8">
        <f>IF(A84="","",IF(I84="Cerrada ganada","Ganada",IF(I84="Cerrada perdida","Perdida","Abierta")))</f>
        <v/>
      </c>
      <c r="N84" s="32" t="n"/>
      <c r="O84" s="4" t="n"/>
      <c r="P84" s="9">
        <f>IF(A84="","",IF(N84="","",IFERROR(TODAY()-N84,"")))</f>
        <v/>
      </c>
      <c r="Q84" s="4" t="n"/>
    </row>
    <row r="85" ht="30" customHeight="1">
      <c r="A85" s="2" t="n"/>
      <c r="B85" s="32" t="n"/>
      <c r="C85" s="4" t="n"/>
      <c r="D85" s="4" t="n"/>
      <c r="E85" s="2" t="n"/>
      <c r="F85" s="2" t="n"/>
      <c r="G85" s="4" t="n"/>
      <c r="H85" s="26" t="n"/>
      <c r="I85" s="2" t="n"/>
      <c r="J85" s="6">
        <f>IF(A85="","",IFERROR(VLOOKUP(I85,'Resumen'!$A$14:$B$20,2,FALSE),0))</f>
        <v/>
      </c>
      <c r="K85" s="27">
        <f>IF(A85="","",IFERROR(H85*J85,0))</f>
        <v/>
      </c>
      <c r="L85" s="32" t="n"/>
      <c r="M85" s="8">
        <f>IF(A85="","",IF(I85="Cerrada ganada","Ganada",IF(I85="Cerrada perdida","Perdida","Abierta")))</f>
        <v/>
      </c>
      <c r="N85" s="32" t="n"/>
      <c r="O85" s="4" t="n"/>
      <c r="P85" s="9">
        <f>IF(A85="","",IF(N85="","",IFERROR(TODAY()-N85,"")))</f>
        <v/>
      </c>
      <c r="Q85" s="4" t="n"/>
    </row>
    <row r="86" ht="30" customHeight="1">
      <c r="A86" s="2" t="n"/>
      <c r="B86" s="32" t="n"/>
      <c r="C86" s="4" t="n"/>
      <c r="D86" s="4" t="n"/>
      <c r="E86" s="2" t="n"/>
      <c r="F86" s="2" t="n"/>
      <c r="G86" s="4" t="n"/>
      <c r="H86" s="26" t="n"/>
      <c r="I86" s="2" t="n"/>
      <c r="J86" s="6">
        <f>IF(A86="","",IFERROR(VLOOKUP(I86,'Resumen'!$A$14:$B$20,2,FALSE),0))</f>
        <v/>
      </c>
      <c r="K86" s="27">
        <f>IF(A86="","",IFERROR(H86*J86,0))</f>
        <v/>
      </c>
      <c r="L86" s="32" t="n"/>
      <c r="M86" s="8">
        <f>IF(A86="","",IF(I86="Cerrada ganada","Ganada",IF(I86="Cerrada perdida","Perdida","Abierta")))</f>
        <v/>
      </c>
      <c r="N86" s="32" t="n"/>
      <c r="O86" s="4" t="n"/>
      <c r="P86" s="9">
        <f>IF(A86="","",IF(N86="","",IFERROR(TODAY()-N86,"")))</f>
        <v/>
      </c>
      <c r="Q86" s="4" t="n"/>
    </row>
    <row r="87" ht="30" customHeight="1">
      <c r="A87" s="2" t="n"/>
      <c r="B87" s="32" t="n"/>
      <c r="C87" s="4" t="n"/>
      <c r="D87" s="4" t="n"/>
      <c r="E87" s="2" t="n"/>
      <c r="F87" s="2" t="n"/>
      <c r="G87" s="4" t="n"/>
      <c r="H87" s="26" t="n"/>
      <c r="I87" s="2" t="n"/>
      <c r="J87" s="6">
        <f>IF(A87="","",IFERROR(VLOOKUP(I87,'Resumen'!$A$14:$B$20,2,FALSE),0))</f>
        <v/>
      </c>
      <c r="K87" s="27">
        <f>IF(A87="","",IFERROR(H87*J87,0))</f>
        <v/>
      </c>
      <c r="L87" s="32" t="n"/>
      <c r="M87" s="8">
        <f>IF(A87="","",IF(I87="Cerrada ganada","Ganada",IF(I87="Cerrada perdida","Perdida","Abierta")))</f>
        <v/>
      </c>
      <c r="N87" s="32" t="n"/>
      <c r="O87" s="4" t="n"/>
      <c r="P87" s="9">
        <f>IF(A87="","",IF(N87="","",IFERROR(TODAY()-N87,"")))</f>
        <v/>
      </c>
      <c r="Q87" s="4" t="n"/>
    </row>
    <row r="88" ht="30" customHeight="1">
      <c r="A88" s="2" t="n"/>
      <c r="B88" s="32" t="n"/>
      <c r="C88" s="4" t="n"/>
      <c r="D88" s="4" t="n"/>
      <c r="E88" s="2" t="n"/>
      <c r="F88" s="2" t="n"/>
      <c r="G88" s="4" t="n"/>
      <c r="H88" s="26" t="n"/>
      <c r="I88" s="2" t="n"/>
      <c r="J88" s="6">
        <f>IF(A88="","",IFERROR(VLOOKUP(I88,'Resumen'!$A$14:$B$20,2,FALSE),0))</f>
        <v/>
      </c>
      <c r="K88" s="27">
        <f>IF(A88="","",IFERROR(H88*J88,0))</f>
        <v/>
      </c>
      <c r="L88" s="32" t="n"/>
      <c r="M88" s="8">
        <f>IF(A88="","",IF(I88="Cerrada ganada","Ganada",IF(I88="Cerrada perdida","Perdida","Abierta")))</f>
        <v/>
      </c>
      <c r="N88" s="32" t="n"/>
      <c r="O88" s="4" t="n"/>
      <c r="P88" s="9">
        <f>IF(A88="","",IF(N88="","",IFERROR(TODAY()-N88,"")))</f>
        <v/>
      </c>
      <c r="Q88" s="4" t="n"/>
    </row>
    <row r="89" ht="30" customHeight="1">
      <c r="A89" s="2" t="n"/>
      <c r="B89" s="32" t="n"/>
      <c r="C89" s="4" t="n"/>
      <c r="D89" s="4" t="n"/>
      <c r="E89" s="2" t="n"/>
      <c r="F89" s="2" t="n"/>
      <c r="G89" s="4" t="n"/>
      <c r="H89" s="26" t="n"/>
      <c r="I89" s="2" t="n"/>
      <c r="J89" s="6">
        <f>IF(A89="","",IFERROR(VLOOKUP(I89,'Resumen'!$A$14:$B$20,2,FALSE),0))</f>
        <v/>
      </c>
      <c r="K89" s="27">
        <f>IF(A89="","",IFERROR(H89*J89,0))</f>
        <v/>
      </c>
      <c r="L89" s="32" t="n"/>
      <c r="M89" s="8">
        <f>IF(A89="","",IF(I89="Cerrada ganada","Ganada",IF(I89="Cerrada perdida","Perdida","Abierta")))</f>
        <v/>
      </c>
      <c r="N89" s="32" t="n"/>
      <c r="O89" s="4" t="n"/>
      <c r="P89" s="9">
        <f>IF(A89="","",IF(N89="","",IFERROR(TODAY()-N89,"")))</f>
        <v/>
      </c>
      <c r="Q89" s="4" t="n"/>
    </row>
    <row r="90" ht="30" customHeight="1">
      <c r="A90" s="2" t="n"/>
      <c r="B90" s="32" t="n"/>
      <c r="C90" s="4" t="n"/>
      <c r="D90" s="4" t="n"/>
      <c r="E90" s="2" t="n"/>
      <c r="F90" s="2" t="n"/>
      <c r="G90" s="4" t="n"/>
      <c r="H90" s="26" t="n"/>
      <c r="I90" s="2" t="n"/>
      <c r="J90" s="6">
        <f>IF(A90="","",IFERROR(VLOOKUP(I90,'Resumen'!$A$14:$B$20,2,FALSE),0))</f>
        <v/>
      </c>
      <c r="K90" s="27">
        <f>IF(A90="","",IFERROR(H90*J90,0))</f>
        <v/>
      </c>
      <c r="L90" s="32" t="n"/>
      <c r="M90" s="8">
        <f>IF(A90="","",IF(I90="Cerrada ganada","Ganada",IF(I90="Cerrada perdida","Perdida","Abierta")))</f>
        <v/>
      </c>
      <c r="N90" s="32" t="n"/>
      <c r="O90" s="4" t="n"/>
      <c r="P90" s="9">
        <f>IF(A90="","",IF(N90="","",IFERROR(TODAY()-N90,"")))</f>
        <v/>
      </c>
      <c r="Q90" s="4" t="n"/>
    </row>
    <row r="91" ht="30" customHeight="1">
      <c r="A91" s="2" t="n"/>
      <c r="B91" s="32" t="n"/>
      <c r="C91" s="4" t="n"/>
      <c r="D91" s="4" t="n"/>
      <c r="E91" s="2" t="n"/>
      <c r="F91" s="2" t="n"/>
      <c r="G91" s="4" t="n"/>
      <c r="H91" s="26" t="n"/>
      <c r="I91" s="2" t="n"/>
      <c r="J91" s="6">
        <f>IF(A91="","",IFERROR(VLOOKUP(I91,'Resumen'!$A$14:$B$20,2,FALSE),0))</f>
        <v/>
      </c>
      <c r="K91" s="27">
        <f>IF(A91="","",IFERROR(H91*J91,0))</f>
        <v/>
      </c>
      <c r="L91" s="32" t="n"/>
      <c r="M91" s="8">
        <f>IF(A91="","",IF(I91="Cerrada ganada","Ganada",IF(I91="Cerrada perdida","Perdida","Abierta")))</f>
        <v/>
      </c>
      <c r="N91" s="32" t="n"/>
      <c r="O91" s="4" t="n"/>
      <c r="P91" s="9">
        <f>IF(A91="","",IF(N91="","",IFERROR(TODAY()-N91,"")))</f>
        <v/>
      </c>
      <c r="Q91" s="4" t="n"/>
    </row>
    <row r="92" ht="30" customHeight="1">
      <c r="A92" s="2" t="n"/>
      <c r="B92" s="32" t="n"/>
      <c r="C92" s="4" t="n"/>
      <c r="D92" s="4" t="n"/>
      <c r="E92" s="2" t="n"/>
      <c r="F92" s="2" t="n"/>
      <c r="G92" s="4" t="n"/>
      <c r="H92" s="26" t="n"/>
      <c r="I92" s="2" t="n"/>
      <c r="J92" s="6">
        <f>IF(A92="","",IFERROR(VLOOKUP(I92,'Resumen'!$A$14:$B$20,2,FALSE),0))</f>
        <v/>
      </c>
      <c r="K92" s="27">
        <f>IF(A92="","",IFERROR(H92*J92,0))</f>
        <v/>
      </c>
      <c r="L92" s="32" t="n"/>
      <c r="M92" s="8">
        <f>IF(A92="","",IF(I92="Cerrada ganada","Ganada",IF(I92="Cerrada perdida","Perdida","Abierta")))</f>
        <v/>
      </c>
      <c r="N92" s="32" t="n"/>
      <c r="O92" s="4" t="n"/>
      <c r="P92" s="9">
        <f>IF(A92="","",IF(N92="","",IFERROR(TODAY()-N92,"")))</f>
        <v/>
      </c>
      <c r="Q92" s="4" t="n"/>
    </row>
    <row r="93" ht="30" customHeight="1">
      <c r="A93" s="2" t="n"/>
      <c r="B93" s="32" t="n"/>
      <c r="C93" s="4" t="n"/>
      <c r="D93" s="4" t="n"/>
      <c r="E93" s="2" t="n"/>
      <c r="F93" s="2" t="n"/>
      <c r="G93" s="4" t="n"/>
      <c r="H93" s="26" t="n"/>
      <c r="I93" s="2" t="n"/>
      <c r="J93" s="6">
        <f>IF(A93="","",IFERROR(VLOOKUP(I93,'Resumen'!$A$14:$B$20,2,FALSE),0))</f>
        <v/>
      </c>
      <c r="K93" s="27">
        <f>IF(A93="","",IFERROR(H93*J93,0))</f>
        <v/>
      </c>
      <c r="L93" s="32" t="n"/>
      <c r="M93" s="8">
        <f>IF(A93="","",IF(I93="Cerrada ganada","Ganada",IF(I93="Cerrada perdida","Perdida","Abierta")))</f>
        <v/>
      </c>
      <c r="N93" s="32" t="n"/>
      <c r="O93" s="4" t="n"/>
      <c r="P93" s="9">
        <f>IF(A93="","",IF(N93="","",IFERROR(TODAY()-N93,"")))</f>
        <v/>
      </c>
      <c r="Q93" s="4" t="n"/>
    </row>
    <row r="94" ht="30" customHeight="1">
      <c r="A94" s="2" t="n"/>
      <c r="B94" s="32" t="n"/>
      <c r="C94" s="4" t="n"/>
      <c r="D94" s="4" t="n"/>
      <c r="E94" s="2" t="n"/>
      <c r="F94" s="2" t="n"/>
      <c r="G94" s="4" t="n"/>
      <c r="H94" s="26" t="n"/>
      <c r="I94" s="2" t="n"/>
      <c r="J94" s="6">
        <f>IF(A94="","",IFERROR(VLOOKUP(I94,'Resumen'!$A$14:$B$20,2,FALSE),0))</f>
        <v/>
      </c>
      <c r="K94" s="27">
        <f>IF(A94="","",IFERROR(H94*J94,0))</f>
        <v/>
      </c>
      <c r="L94" s="32" t="n"/>
      <c r="M94" s="8">
        <f>IF(A94="","",IF(I94="Cerrada ganada","Ganada",IF(I94="Cerrada perdida","Perdida","Abierta")))</f>
        <v/>
      </c>
      <c r="N94" s="32" t="n"/>
      <c r="O94" s="4" t="n"/>
      <c r="P94" s="9">
        <f>IF(A94="","",IF(N94="","",IFERROR(TODAY()-N94,"")))</f>
        <v/>
      </c>
      <c r="Q94" s="4" t="n"/>
    </row>
    <row r="95" ht="30" customHeight="1">
      <c r="A95" s="2" t="n"/>
      <c r="B95" s="32" t="n"/>
      <c r="C95" s="4" t="n"/>
      <c r="D95" s="4" t="n"/>
      <c r="E95" s="2" t="n"/>
      <c r="F95" s="2" t="n"/>
      <c r="G95" s="4" t="n"/>
      <c r="H95" s="26" t="n"/>
      <c r="I95" s="2" t="n"/>
      <c r="J95" s="6">
        <f>IF(A95="","",IFERROR(VLOOKUP(I95,'Resumen'!$A$14:$B$20,2,FALSE),0))</f>
        <v/>
      </c>
      <c r="K95" s="27">
        <f>IF(A95="","",IFERROR(H95*J95,0))</f>
        <v/>
      </c>
      <c r="L95" s="32" t="n"/>
      <c r="M95" s="8">
        <f>IF(A95="","",IF(I95="Cerrada ganada","Ganada",IF(I95="Cerrada perdida","Perdida","Abierta")))</f>
        <v/>
      </c>
      <c r="N95" s="32" t="n"/>
      <c r="O95" s="4" t="n"/>
      <c r="P95" s="9">
        <f>IF(A95="","",IF(N95="","",IFERROR(TODAY()-N95,"")))</f>
        <v/>
      </c>
      <c r="Q95" s="4" t="n"/>
    </row>
    <row r="96" ht="30" customHeight="1">
      <c r="A96" s="2" t="n"/>
      <c r="B96" s="32" t="n"/>
      <c r="C96" s="4" t="n"/>
      <c r="D96" s="4" t="n"/>
      <c r="E96" s="2" t="n"/>
      <c r="F96" s="2" t="n"/>
      <c r="G96" s="4" t="n"/>
      <c r="H96" s="26" t="n"/>
      <c r="I96" s="2" t="n"/>
      <c r="J96" s="6">
        <f>IF(A96="","",IFERROR(VLOOKUP(I96,'Resumen'!$A$14:$B$20,2,FALSE),0))</f>
        <v/>
      </c>
      <c r="K96" s="27">
        <f>IF(A96="","",IFERROR(H96*J96,0))</f>
        <v/>
      </c>
      <c r="L96" s="32" t="n"/>
      <c r="M96" s="8">
        <f>IF(A96="","",IF(I96="Cerrada ganada","Ganada",IF(I96="Cerrada perdida","Perdida","Abierta")))</f>
        <v/>
      </c>
      <c r="N96" s="32" t="n"/>
      <c r="O96" s="4" t="n"/>
      <c r="P96" s="9">
        <f>IF(A96="","",IF(N96="","",IFERROR(TODAY()-N96,"")))</f>
        <v/>
      </c>
      <c r="Q96" s="4" t="n"/>
    </row>
    <row r="97" ht="30" customHeight="1">
      <c r="A97" s="2" t="n"/>
      <c r="B97" s="32" t="n"/>
      <c r="C97" s="4" t="n"/>
      <c r="D97" s="4" t="n"/>
      <c r="E97" s="2" t="n"/>
      <c r="F97" s="2" t="n"/>
      <c r="G97" s="4" t="n"/>
      <c r="H97" s="26" t="n"/>
      <c r="I97" s="2" t="n"/>
      <c r="J97" s="6">
        <f>IF(A97="","",IFERROR(VLOOKUP(I97,'Resumen'!$A$14:$B$20,2,FALSE),0))</f>
        <v/>
      </c>
      <c r="K97" s="27">
        <f>IF(A97="","",IFERROR(H97*J97,0))</f>
        <v/>
      </c>
      <c r="L97" s="32" t="n"/>
      <c r="M97" s="8">
        <f>IF(A97="","",IF(I97="Cerrada ganada","Ganada",IF(I97="Cerrada perdida","Perdida","Abierta")))</f>
        <v/>
      </c>
      <c r="N97" s="32" t="n"/>
      <c r="O97" s="4" t="n"/>
      <c r="P97" s="9">
        <f>IF(A97="","",IF(N97="","",IFERROR(TODAY()-N97,"")))</f>
        <v/>
      </c>
      <c r="Q97" s="4" t="n"/>
    </row>
    <row r="98" ht="30" customHeight="1">
      <c r="A98" s="2" t="n"/>
      <c r="B98" s="32" t="n"/>
      <c r="C98" s="4" t="n"/>
      <c r="D98" s="4" t="n"/>
      <c r="E98" s="2" t="n"/>
      <c r="F98" s="2" t="n"/>
      <c r="G98" s="4" t="n"/>
      <c r="H98" s="26" t="n"/>
      <c r="I98" s="2" t="n"/>
      <c r="J98" s="6">
        <f>IF(A98="","",IFERROR(VLOOKUP(I98,'Resumen'!$A$14:$B$20,2,FALSE),0))</f>
        <v/>
      </c>
      <c r="K98" s="27">
        <f>IF(A98="","",IFERROR(H98*J98,0))</f>
        <v/>
      </c>
      <c r="L98" s="32" t="n"/>
      <c r="M98" s="8">
        <f>IF(A98="","",IF(I98="Cerrada ganada","Ganada",IF(I98="Cerrada perdida","Perdida","Abierta")))</f>
        <v/>
      </c>
      <c r="N98" s="32" t="n"/>
      <c r="O98" s="4" t="n"/>
      <c r="P98" s="9">
        <f>IF(A98="","",IF(N98="","",IFERROR(TODAY()-N98,"")))</f>
        <v/>
      </c>
      <c r="Q98" s="4" t="n"/>
    </row>
    <row r="99" ht="30" customHeight="1">
      <c r="A99" s="2" t="n"/>
      <c r="B99" s="32" t="n"/>
      <c r="C99" s="4" t="n"/>
      <c r="D99" s="4" t="n"/>
      <c r="E99" s="2" t="n"/>
      <c r="F99" s="2" t="n"/>
      <c r="G99" s="4" t="n"/>
      <c r="H99" s="26" t="n"/>
      <c r="I99" s="2" t="n"/>
      <c r="J99" s="6">
        <f>IF(A99="","",IFERROR(VLOOKUP(I99,'Resumen'!$A$14:$B$20,2,FALSE),0))</f>
        <v/>
      </c>
      <c r="K99" s="27">
        <f>IF(A99="","",IFERROR(H99*J99,0))</f>
        <v/>
      </c>
      <c r="L99" s="32" t="n"/>
      <c r="M99" s="8">
        <f>IF(A99="","",IF(I99="Cerrada ganada","Ganada",IF(I99="Cerrada perdida","Perdida","Abierta")))</f>
        <v/>
      </c>
      <c r="N99" s="32" t="n"/>
      <c r="O99" s="4" t="n"/>
      <c r="P99" s="9">
        <f>IF(A99="","",IF(N99="","",IFERROR(TODAY()-N99,"")))</f>
        <v/>
      </c>
      <c r="Q99" s="4" t="n"/>
    </row>
    <row r="100" ht="30" customHeight="1">
      <c r="A100" s="2" t="n"/>
      <c r="B100" s="32" t="n"/>
      <c r="C100" s="4" t="n"/>
      <c r="D100" s="4" t="n"/>
      <c r="E100" s="2" t="n"/>
      <c r="F100" s="2" t="n"/>
      <c r="G100" s="4" t="n"/>
      <c r="H100" s="26" t="n"/>
      <c r="I100" s="2" t="n"/>
      <c r="J100" s="6">
        <f>IF(A100="","",IFERROR(VLOOKUP(I100,'Resumen'!$A$14:$B$20,2,FALSE),0))</f>
        <v/>
      </c>
      <c r="K100" s="27">
        <f>IF(A100="","",IFERROR(H100*J100,0))</f>
        <v/>
      </c>
      <c r="L100" s="32" t="n"/>
      <c r="M100" s="8">
        <f>IF(A100="","",IF(I100="Cerrada ganada","Ganada",IF(I100="Cerrada perdida","Perdida","Abierta")))</f>
        <v/>
      </c>
      <c r="N100" s="32" t="n"/>
      <c r="O100" s="4" t="n"/>
      <c r="P100" s="9">
        <f>IF(A100="","",IF(N100="","",IFERROR(TODAY()-N100,"")))</f>
        <v/>
      </c>
      <c r="Q100" s="4" t="n"/>
    </row>
    <row r="101" ht="30" customHeight="1">
      <c r="A101" s="2" t="n"/>
      <c r="B101" s="32" t="n"/>
      <c r="C101" s="4" t="n"/>
      <c r="D101" s="4" t="n"/>
      <c r="E101" s="2" t="n"/>
      <c r="F101" s="2" t="n"/>
      <c r="G101" s="4" t="n"/>
      <c r="H101" s="26" t="n"/>
      <c r="I101" s="2" t="n"/>
      <c r="J101" s="6">
        <f>IF(A101="","",IFERROR(VLOOKUP(I101,'Resumen'!$A$14:$B$20,2,FALSE),0))</f>
        <v/>
      </c>
      <c r="K101" s="27">
        <f>IF(A101="","",IFERROR(H101*J101,0))</f>
        <v/>
      </c>
      <c r="L101" s="32" t="n"/>
      <c r="M101" s="8">
        <f>IF(A101="","",IF(I101="Cerrada ganada","Ganada",IF(I101="Cerrada perdida","Perdida","Abierta")))</f>
        <v/>
      </c>
      <c r="N101" s="32" t="n"/>
      <c r="O101" s="4" t="n"/>
      <c r="P101" s="9">
        <f>IF(A101="","",IF(N101="","",IFERROR(TODAY()-N101,"")))</f>
        <v/>
      </c>
      <c r="Q101" s="4" t="n"/>
    </row>
  </sheetData>
  <conditionalFormatting sqref="P2:P101">
    <cfRule type="cellIs" priority="1" operator="greaterThan" dxfId="0">
      <formula>14</formula>
    </cfRule>
  </conditionalFormatting>
  <conditionalFormatting sqref="M2:M101">
    <cfRule type="expression" priority="2" dxfId="1">
      <formula>$M2="Ganada"</formula>
    </cfRule>
  </conditionalFormatting>
  <conditionalFormatting sqref="K2:K101">
    <cfRule type="cellIs" priority="3" operator="greaterThan" dxfId="1">
      <formula>0</formula>
    </cfRule>
  </conditionalFormatting>
  <dataValidations count="2">
    <dataValidation sqref="I2:I101" showErrorMessage="1" showInputMessage="1" allowBlank="1" errorTitle="Etapa no válida" error="Seleccione una etapa de la lista disponible." promptTitle="Etapa comercial" prompt="Seleccione la etapa actual de la oportunidad." type="list">
      <formula1>"Prospección,Contactado,Reunión,Propuesta,Negociación,Cerrada ganada,Cerrada perdida"</formula1>
    </dataValidation>
    <dataValidation sqref="F2:F101" showErrorMessage="1" showInputMessage="1" allowBlank="1" errorTitle="Comercial no válido" error="Seleccione un comercial de la lista." promptTitle="Comercial responsable" prompt="Seleccione el comercial asignado." type="list">
      <formula1>"Ana Ruiz,Carlos Gómez,Elena Martín,David López"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9" customWidth="1" min="2" max="2"/>
    <col width="4" customWidth="1" min="3" max="3"/>
    <col width="23" customWidth="1" min="4" max="4"/>
    <col width="18" customWidth="1" min="5" max="5"/>
    <col width="20" customWidth="1" min="6" max="6"/>
    <col width="22" customWidth="1" min="7" max="7"/>
    <col width="4" customWidth="1" min="8" max="8"/>
    <col width="4" customWidth="1" min="9" max="9"/>
    <col width="20" customWidth="1" min="10" max="10"/>
    <col width="18" customWidth="1" min="11" max="11"/>
  </cols>
  <sheetData>
    <row r="1" ht="28" customHeight="1">
      <c r="A1" s="10" t="inlineStr">
        <is>
          <t>Resumen del pipeline comercial 2026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9" t="n"/>
    </row>
    <row r="2"/>
    <row r="3">
      <c r="A3" s="12" t="inlineStr">
        <is>
          <t>Número total de oportunidades</t>
        </is>
      </c>
      <c r="B3" s="13">
        <f>COUNTA('Oportunidades'!$A$2:$A$101)</f>
        <v/>
      </c>
      <c r="D3" s="1" t="inlineStr">
        <is>
          <t>Resumen por comercial</t>
        </is>
      </c>
      <c r="E3" s="11" t="n"/>
      <c r="F3" s="11" t="n"/>
      <c r="G3" s="11" t="n"/>
    </row>
    <row r="4">
      <c r="A4" s="12" t="inlineStr">
        <is>
          <t>Importe total del pipeline</t>
        </is>
      </c>
      <c r="B4" s="30">
        <f>SUM('Oportunidades'!$H$2:$H$101)</f>
        <v/>
      </c>
      <c r="D4" s="15" t="inlineStr">
        <is>
          <t>Comercial</t>
        </is>
      </c>
      <c r="E4" s="15" t="inlineStr">
        <is>
          <t>Oportunidades</t>
        </is>
      </c>
      <c r="F4" s="15" t="inlineStr">
        <is>
          <t>Importe total</t>
        </is>
      </c>
      <c r="G4" s="15" t="inlineStr">
        <is>
          <t>Importe ponderado</t>
        </is>
      </c>
    </row>
    <row r="5">
      <c r="A5" s="12" t="inlineStr">
        <is>
          <t>Importe ponderado</t>
        </is>
      </c>
      <c r="B5" s="30">
        <f>SUM('Oportunidades'!$K$2:$K$101)</f>
        <v/>
      </c>
      <c r="D5" s="16" t="inlineStr">
        <is>
          <t>Ana Ruiz</t>
        </is>
      </c>
      <c r="E5" s="8">
        <f>COUNTIF('Oportunidades'!$F$2:$F$101,D5)</f>
        <v/>
      </c>
      <c r="F5" s="27">
        <f>SUMIF('Oportunidades'!$F$2:$F$101,D5,'Oportunidades'!$H$2:$H$101)</f>
        <v/>
      </c>
      <c r="G5" s="27">
        <f>SUMIF('Oportunidades'!$F$2:$F$101,D5,'Oportunidades'!$K$2:$K$101)</f>
        <v/>
      </c>
    </row>
    <row r="6">
      <c r="A6" s="12" t="inlineStr">
        <is>
          <t>Importe medio por oportunidad</t>
        </is>
      </c>
      <c r="B6" s="30">
        <f>IFERROR(AVERAGE('Oportunidades'!$H$2:$H$101),0)</f>
        <v/>
      </c>
      <c r="D6" s="17" t="inlineStr">
        <is>
          <t>Carlos Gómez</t>
        </is>
      </c>
      <c r="E6" s="18">
        <f>COUNTIF('Oportunidades'!$F$2:$F$101,D6)</f>
        <v/>
      </c>
      <c r="F6" s="31">
        <f>SUMIF('Oportunidades'!$F$2:$F$101,D6,'Oportunidades'!$H$2:$H$101)</f>
        <v/>
      </c>
      <c r="G6" s="31">
        <f>SUMIF('Oportunidades'!$F$2:$F$101,D6,'Oportunidades'!$K$2:$K$101)</f>
        <v/>
      </c>
    </row>
    <row r="7">
      <c r="A7" s="12" t="inlineStr">
        <is>
          <t>Oportunidades abiertas</t>
        </is>
      </c>
      <c r="B7" s="13">
        <f>COUNTIF('Oportunidades'!$M$2:$M$101,"Abierta")</f>
        <v/>
      </c>
      <c r="D7" s="16" t="inlineStr">
        <is>
          <t>Elena Martín</t>
        </is>
      </c>
      <c r="E7" s="8">
        <f>COUNTIF('Oportunidades'!$F$2:$F$101,D7)</f>
        <v/>
      </c>
      <c r="F7" s="27">
        <f>SUMIF('Oportunidades'!$F$2:$F$101,D7,'Oportunidades'!$H$2:$H$101)</f>
        <v/>
      </c>
      <c r="G7" s="27">
        <f>SUMIF('Oportunidades'!$F$2:$F$101,D7,'Oportunidades'!$K$2:$K$101)</f>
        <v/>
      </c>
    </row>
    <row r="8">
      <c r="A8" s="12" t="inlineStr">
        <is>
          <t>Tasa de conversión</t>
        </is>
      </c>
      <c r="B8" s="20">
        <f>IFERROR(COUNTIF('Oportunidades'!$M$2:$M$101,"Ganada")/COUNTA('Oportunidades'!$A$2:$A$101),0)</f>
        <v/>
      </c>
      <c r="D8" s="17" t="inlineStr">
        <is>
          <t>David López</t>
        </is>
      </c>
      <c r="E8" s="18">
        <f>COUNTIF('Oportunidades'!$F$2:$F$101,D8)</f>
        <v/>
      </c>
      <c r="F8" s="31">
        <f>SUMIF('Oportunidades'!$F$2:$F$101,D8,'Oportunidades'!$H$2:$H$101)</f>
        <v/>
      </c>
      <c r="G8" s="31">
        <f>SUMIF('Oportunidades'!$F$2:$F$101,D8,'Oportunidades'!$K$2:$K$101)</f>
        <v/>
      </c>
    </row>
    <row r="9">
      <c r="A9" s="12" t="inlineStr">
        <is>
          <t>Oportunidades sin contacto reciente</t>
        </is>
      </c>
      <c r="B9" s="20">
        <f>IFERROR(COUNTIF('Oportunidades'!$P$2:$P$101,"&gt;14")/COUNTA('Oportunidades'!$A$2:$A$101),0)</f>
        <v/>
      </c>
    </row>
    <row r="10"/>
    <row r="11"/>
    <row r="12">
      <c r="A12" s="1" t="inlineStr">
        <is>
          <t>Tabla auxiliar de probabilidades</t>
        </is>
      </c>
      <c r="B12" s="11" t="n"/>
    </row>
    <row r="13">
      <c r="A13" s="15" t="inlineStr">
        <is>
          <t>Etapa</t>
        </is>
      </c>
      <c r="B13" s="15" t="inlineStr">
        <is>
          <t>Probabilidad</t>
        </is>
      </c>
      <c r="D13" s="1" t="inlineStr">
        <is>
          <t>Resumen por etapa</t>
        </is>
      </c>
      <c r="E13" s="11" t="n"/>
      <c r="F13" s="11" t="n"/>
      <c r="G13" s="11" t="n"/>
      <c r="J13" s="1" t="inlineStr">
        <is>
          <t>Distribución por estado</t>
        </is>
      </c>
      <c r="K13" s="11" t="n"/>
    </row>
    <row r="14">
      <c r="A14" s="21" t="inlineStr">
        <is>
          <t>Prospección</t>
        </is>
      </c>
      <c r="B14" s="22" t="n">
        <v>0.1</v>
      </c>
      <c r="D14" s="15" t="inlineStr">
        <is>
          <t>Etapa</t>
        </is>
      </c>
      <c r="E14" s="15" t="inlineStr">
        <is>
          <t>Oportunidades</t>
        </is>
      </c>
      <c r="F14" s="15" t="inlineStr">
        <is>
          <t>Importe total</t>
        </is>
      </c>
      <c r="G14" s="15" t="inlineStr">
        <is>
          <t>Importe ponderado</t>
        </is>
      </c>
      <c r="J14" s="15" t="inlineStr">
        <is>
          <t>Estado</t>
        </is>
      </c>
      <c r="K14" s="15" t="inlineStr">
        <is>
          <t>Oportunidades</t>
        </is>
      </c>
    </row>
    <row r="15">
      <c r="A15" s="21" t="inlineStr">
        <is>
          <t>Contactado</t>
        </is>
      </c>
      <c r="B15" s="22" t="n">
        <v>0.2</v>
      </c>
      <c r="D15" s="16" t="inlineStr">
        <is>
          <t>Prospección</t>
        </is>
      </c>
      <c r="E15" s="8">
        <f>COUNTIF('Oportunidades'!$I$2:$I$101,D15)</f>
        <v/>
      </c>
      <c r="F15" s="27">
        <f>SUMIF('Oportunidades'!$I$2:$I$101,D15,'Oportunidades'!$H$2:$H$101)</f>
        <v/>
      </c>
      <c r="G15" s="27">
        <f>SUMIF('Oportunidades'!$I$2:$I$101,D15,'Oportunidades'!$K$2:$K$101)</f>
        <v/>
      </c>
      <c r="J15" s="8" t="inlineStr">
        <is>
          <t>Abierta</t>
        </is>
      </c>
      <c r="K15" s="8">
        <f>COUNTIF('Oportunidades'!$M$2:$M$101,J15)</f>
        <v/>
      </c>
    </row>
    <row r="16">
      <c r="A16" s="21" t="inlineStr">
        <is>
          <t>Reunión</t>
        </is>
      </c>
      <c r="B16" s="22" t="n">
        <v>0.4</v>
      </c>
      <c r="D16" s="17" t="inlineStr">
        <is>
          <t>Contactado</t>
        </is>
      </c>
      <c r="E16" s="18">
        <f>COUNTIF('Oportunidades'!$I$2:$I$101,D16)</f>
        <v/>
      </c>
      <c r="F16" s="31">
        <f>SUMIF('Oportunidades'!$I$2:$I$101,D16,'Oportunidades'!$H$2:$H$101)</f>
        <v/>
      </c>
      <c r="G16" s="31">
        <f>SUMIF('Oportunidades'!$I$2:$I$101,D16,'Oportunidades'!$K$2:$K$101)</f>
        <v/>
      </c>
      <c r="J16" s="18" t="inlineStr">
        <is>
          <t>Ganada</t>
        </is>
      </c>
      <c r="K16" s="18">
        <f>COUNTIF('Oportunidades'!$M$2:$M$101,J16)</f>
        <v/>
      </c>
    </row>
    <row r="17">
      <c r="A17" s="21" t="inlineStr">
        <is>
          <t>Propuesta</t>
        </is>
      </c>
      <c r="B17" s="22" t="n">
        <v>0.6</v>
      </c>
      <c r="D17" s="16" t="inlineStr">
        <is>
          <t>Reunión</t>
        </is>
      </c>
      <c r="E17" s="8">
        <f>COUNTIF('Oportunidades'!$I$2:$I$101,D17)</f>
        <v/>
      </c>
      <c r="F17" s="27">
        <f>SUMIF('Oportunidades'!$I$2:$I$101,D17,'Oportunidades'!$H$2:$H$101)</f>
        <v/>
      </c>
      <c r="G17" s="27">
        <f>SUMIF('Oportunidades'!$I$2:$I$101,D17,'Oportunidades'!$K$2:$K$101)</f>
        <v/>
      </c>
      <c r="J17" s="8" t="inlineStr">
        <is>
          <t>Perdida</t>
        </is>
      </c>
      <c r="K17" s="8">
        <f>COUNTIF('Oportunidades'!$M$2:$M$101,J17)</f>
        <v/>
      </c>
    </row>
    <row r="18">
      <c r="A18" s="21" t="inlineStr">
        <is>
          <t>Negociación</t>
        </is>
      </c>
      <c r="B18" s="22" t="n">
        <v>0.8</v>
      </c>
      <c r="D18" s="17" t="inlineStr">
        <is>
          <t>Propuesta</t>
        </is>
      </c>
      <c r="E18" s="18">
        <f>COUNTIF('Oportunidades'!$I$2:$I$101,D18)</f>
        <v/>
      </c>
      <c r="F18" s="31">
        <f>SUMIF('Oportunidades'!$I$2:$I$101,D18,'Oportunidades'!$H$2:$H$101)</f>
        <v/>
      </c>
      <c r="G18" s="31">
        <f>SUMIF('Oportunidades'!$I$2:$I$101,D18,'Oportunidades'!$K$2:$K$101)</f>
        <v/>
      </c>
    </row>
    <row r="19">
      <c r="A19" s="21" t="inlineStr">
        <is>
          <t>Cerrada ganada</t>
        </is>
      </c>
      <c r="B19" s="22" t="n">
        <v>1</v>
      </c>
      <c r="D19" s="16" t="inlineStr">
        <is>
          <t>Negociación</t>
        </is>
      </c>
      <c r="E19" s="8">
        <f>COUNTIF('Oportunidades'!$I$2:$I$101,D19)</f>
        <v/>
      </c>
      <c r="F19" s="27">
        <f>SUMIF('Oportunidades'!$I$2:$I$101,D19,'Oportunidades'!$H$2:$H$101)</f>
        <v/>
      </c>
      <c r="G19" s="27">
        <f>SUMIF('Oportunidades'!$I$2:$I$101,D19,'Oportunidades'!$K$2:$K$101)</f>
        <v/>
      </c>
    </row>
    <row r="20">
      <c r="A20" s="21" t="inlineStr">
        <is>
          <t>Cerrada perdida</t>
        </is>
      </c>
      <c r="B20" s="22" t="n">
        <v>0</v>
      </c>
      <c r="D20" s="17" t="inlineStr">
        <is>
          <t>Cerrada ganada</t>
        </is>
      </c>
      <c r="E20" s="18">
        <f>COUNTIF('Oportunidades'!$I$2:$I$101,D20)</f>
        <v/>
      </c>
      <c r="F20" s="31">
        <f>SUMIF('Oportunidades'!$I$2:$I$101,D20,'Oportunidades'!$H$2:$H$101)</f>
        <v/>
      </c>
      <c r="G20" s="31">
        <f>SUMIF('Oportunidades'!$I$2:$I$101,D20,'Oportunidades'!$K$2:$K$101)</f>
        <v/>
      </c>
    </row>
    <row r="21">
      <c r="D21" s="16" t="inlineStr">
        <is>
          <t>Cerrada perdida</t>
        </is>
      </c>
      <c r="E21" s="8">
        <f>COUNTIF('Oportunidades'!$I$2:$I$101,D21)</f>
        <v/>
      </c>
      <c r="F21" s="27">
        <f>SUMIF('Oportunidades'!$I$2:$I$101,D21,'Oportunidades'!$H$2:$H$101)</f>
        <v/>
      </c>
      <c r="G21" s="27">
        <f>SUMIF('Oportunidades'!$I$2:$I$101,D21,'Oportunidades'!$K$2:$K$101)</f>
        <v/>
      </c>
    </row>
  </sheetData>
  <mergeCells count="1">
    <mergeCell ref="A1:K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05" customWidth="1" min="2" max="2"/>
    <col width="4" customWidth="1" min="3" max="3"/>
    <col width="25" customWidth="1" min="4" max="4"/>
    <col width="25" customWidth="1" min="5" max="5"/>
    <col width="25" customWidth="1" min="6" max="6"/>
  </cols>
  <sheetData>
    <row r="1">
      <c r="A1" s="10" t="inlineStr">
        <is>
          <t>Guía de uso del seguimiento de oportunidades comerciales</t>
        </is>
      </c>
      <c r="B1" s="28" t="n"/>
      <c r="C1" s="28" t="n"/>
      <c r="D1" s="28" t="n"/>
      <c r="E1" s="28" t="n"/>
      <c r="F1" s="29" t="n"/>
    </row>
    <row r="2"/>
    <row r="3">
      <c r="A3" s="1" t="inlineStr">
        <is>
          <t>Paso</t>
        </is>
      </c>
      <c r="B3" s="1" t="inlineStr">
        <is>
          <t>Indicaciones</t>
        </is>
      </c>
    </row>
    <row r="4" ht="30" customHeight="1">
      <c r="A4" s="8" t="n">
        <v>1</v>
      </c>
      <c r="B4" s="23" t="inlineStr">
        <is>
          <t>Introducir cada oportunidad en la hoja Oportunidades utilizando una fila disponible.</t>
        </is>
      </c>
    </row>
    <row r="5" ht="30" customHeight="1">
      <c r="A5" s="18" t="n">
        <v>2</v>
      </c>
      <c r="B5" s="24" t="inlineStr">
        <is>
          <t>Mantener un número de oportunidad correlativo con el formato OP-2026-XXX.</t>
        </is>
      </c>
    </row>
    <row r="6" ht="30" customHeight="1">
      <c r="A6" s="8" t="n">
        <v>3</v>
      </c>
      <c r="B6" s="23" t="inlineStr">
        <is>
          <t>Actualizar el último contacto y la próxima acción después de cada interacción comercial.</t>
        </is>
      </c>
    </row>
    <row r="7" ht="30" customHeight="1">
      <c r="A7" s="18" t="n">
        <v>4</v>
      </c>
      <c r="B7" s="24" t="inlineStr">
        <is>
          <t>Revisar semanalmente las oportunidades con más de 14 días sin contacto, resaltadas en rojo.</t>
        </is>
      </c>
    </row>
    <row r="8" ht="30" customHeight="1">
      <c r="A8" s="8" t="n">
        <v>5</v>
      </c>
      <c r="B8" s="23" t="inlineStr">
        <is>
          <t>Consultar el Resumen para priorizar acciones comerciales, etapas y responsables.</t>
        </is>
      </c>
    </row>
    <row r="9" ht="30" customHeight="1">
      <c r="A9" s="18" t="n">
        <v>6</v>
      </c>
      <c r="B9" s="24" t="inlineStr">
        <is>
          <t>No modificar las fórmulas de probabilidad, importe ponderado, estado, días sin contacto ni KPIs.</t>
        </is>
      </c>
    </row>
    <row r="10" ht="30" customHeight="1">
      <c r="A10" s="8" t="n">
        <v>7</v>
      </c>
      <c r="B10" s="23" t="inlineStr">
        <is>
          <t>Las celdas amarillas son campos editables; las celdas verde agua contienen cálculos automáticos.</t>
        </is>
      </c>
    </row>
    <row r="11"/>
    <row r="12"/>
    <row r="13">
      <c r="A13" s="15" t="inlineStr">
        <is>
          <t>Columnas principales</t>
        </is>
      </c>
      <c r="B13" s="15" t="inlineStr">
        <is>
          <t>Uso recomendado</t>
        </is>
      </c>
    </row>
    <row r="14">
      <c r="A14" s="4" t="inlineStr">
        <is>
          <t>Etapa</t>
        </is>
      </c>
      <c r="B14" s="23" t="inlineStr">
        <is>
          <t>Actualizar según avance la oportunidad en el proceso comercial.</t>
        </is>
      </c>
    </row>
    <row r="15">
      <c r="A15" s="4" t="inlineStr">
        <is>
          <t>Probabilidad (%)</t>
        </is>
      </c>
      <c r="B15" s="23" t="inlineStr">
        <is>
          <t>Se calcula automáticamente según la etapa seleccionada.</t>
        </is>
      </c>
    </row>
    <row r="16">
      <c r="A16" s="4" t="inlineStr">
        <is>
          <t>Importe ponderado (€)</t>
        </is>
      </c>
      <c r="B16" s="23" t="inlineStr">
        <is>
          <t>Muestra el valor estimado del pipeline según probabilidad.</t>
        </is>
      </c>
    </row>
    <row r="17">
      <c r="A17" s="4" t="inlineStr">
        <is>
          <t>Estado</t>
        </is>
      </c>
      <c r="B17" s="23" t="inlineStr">
        <is>
          <t>Se actualiza automáticamente según la etapa cerrada ganada o perdida.</t>
        </is>
      </c>
    </row>
    <row r="18">
      <c r="A18" s="4" t="inlineStr">
        <is>
          <t>Días sin contacto</t>
        </is>
      </c>
      <c r="B18" s="23" t="inlineStr">
        <is>
          <t>Controla la antigüedad del último contacto registrado.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2026-09-06T23:34:09Z</dcterms:created>
  <dcterms:modified xmlns:dcterms="http://purl.org/dc/terms/" xmlns:xsi="http://www.w3.org/2001/XMLSchema-instance" xsi:type="dcterms:W3CDTF">2026-09-06T23:34:09Z</dcterms:modified>
</cp:coreProperties>
</file>