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tregas" sheetId="1" state="visible" r:id="rId1"/>
    <sheet xmlns:r="http://schemas.openxmlformats.org/officeDocument/2006/relationships" name="Proveedores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Instruccion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.##0,00&quot; €&quot;"/>
    <numFmt numFmtId="166" formatCode="0,0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1"/>
    </font>
    <font>
      <name val="Aptos"/>
      <color rgb="001F2937"/>
      <sz val="10"/>
    </font>
    <font>
      <name val="Aptos"/>
      <b val="1"/>
      <color rgb="00C8102E"/>
      <sz val="11"/>
    </font>
    <font>
      <name val="Aptos"/>
      <b val="1"/>
      <color rgb="001F2937"/>
      <sz val="10"/>
    </font>
  </fonts>
  <fills count="9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14B8A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164" fontId="3" fillId="3" borderId="1" applyAlignment="1" pivotButton="0" quotePrefix="0" xfId="0">
      <alignment horizontal="center" vertical="center"/>
    </xf>
    <xf numFmtId="1" fontId="3" fillId="3" borderId="1" applyAlignment="1" pivotButton="0" quotePrefix="0" xfId="0">
      <alignment horizontal="center" vertical="center"/>
    </xf>
    <xf numFmtId="165" fontId="3" fillId="3" borderId="1" applyAlignment="1" pivotButton="0" quotePrefix="0" xfId="0">
      <alignment horizontal="right" vertical="center"/>
    </xf>
    <xf numFmtId="9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right" vertical="center"/>
    </xf>
    <xf numFmtId="1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/>
    </xf>
    <xf numFmtId="9" fontId="3" fillId="5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right" vertical="center"/>
    </xf>
    <xf numFmtId="1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9" fontId="3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1" fillId="6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4" fillId="0" borderId="0" pivotButton="0" quotePrefix="0" xfId="0"/>
    <xf numFmtId="0" fontId="2" fillId="6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left" vertical="center"/>
    </xf>
    <xf numFmtId="1" fontId="3" fillId="7" borderId="1" applyAlignment="1" pivotButton="0" quotePrefix="0" xfId="0">
      <alignment horizontal="right" vertical="center"/>
    </xf>
    <xf numFmtId="0" fontId="3" fillId="7" borderId="1" applyAlignment="1" pivotButton="0" quotePrefix="0" xfId="0">
      <alignment horizontal="left" vertical="center"/>
    </xf>
    <xf numFmtId="0" fontId="3" fillId="7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right" vertical="center"/>
    </xf>
    <xf numFmtId="9" fontId="3" fillId="7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165" fontId="3" fillId="7" borderId="1" applyAlignment="1" pivotButton="0" quotePrefix="0" xfId="0">
      <alignment horizontal="right" vertical="center"/>
    </xf>
    <xf numFmtId="166" fontId="3" fillId="7" borderId="1" applyAlignment="1" pivotButton="0" quotePrefix="0" xfId="0">
      <alignment horizontal="right" vertical="center"/>
    </xf>
    <xf numFmtId="9" fontId="3" fillId="5" borderId="1" applyAlignment="1" pivotButton="0" quotePrefix="0" xfId="0">
      <alignment horizontal="right" vertical="center"/>
    </xf>
    <xf numFmtId="0" fontId="2" fillId="8" borderId="1" applyAlignment="1" pivotButton="0" quotePrefix="0" xfId="0">
      <alignment horizontal="left" vertical="center"/>
    </xf>
    <xf numFmtId="0" fontId="5" fillId="7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/>
    </xf>
    <xf numFmtId="0" fontId="5" fillId="7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164" fontId="3" fillId="3" borderId="1" applyAlignment="1" pivotButton="0" quotePrefix="0" xfId="0">
      <alignment horizontal="center" vertical="center"/>
    </xf>
    <xf numFmtId="165" fontId="3" fillId="3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165" fontId="3" fillId="7" borderId="1" applyAlignment="1" pivotButton="0" quotePrefix="0" xfId="0">
      <alignment horizontal="right" vertical="center"/>
    </xf>
    <xf numFmtId="166" fontId="3" fillId="7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Pedidos por estado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'Resumen'!I4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'Resumen'!$H$5:$H$8</f>
            </numRef>
          </cat>
          <val>
            <numRef>
              <f>'Resumen'!$I$5:$I$8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Número de pedidos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Distribución de cumplimiento</a:t>
            </a:r>
          </a:p>
        </rich>
      </tx>
    </title>
    <plotArea>
      <pieChart>
        <varyColors val="1"/>
        <ser>
          <idx val="0"/>
          <order val="0"/>
          <tx>
            <strRef>
              <f>'Resumen'!I12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'Resumen'!$H$13:$H$15</f>
            </numRef>
          </cat>
          <val>
            <numRef>
              <f>'Resumen'!$I$13:$I$15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Desviación media por proveedor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'Resumen'!C14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'Resumen'!$A$15:$A$24</f>
            </numRef>
          </cat>
          <val>
            <numRef>
              <f>'Resumen'!$C$15:$C$24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Días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Proveedor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10</col>
      <colOff>0</colOff>
      <row>2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19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10</col>
      <colOff>0</colOff>
      <row>36</row>
      <rowOff>0</rowOff>
    </from>
    <ext cx="6120000" cy="36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blaEntregas" displayName="TablaEntregas" ref="A2:S102" headerRowCount="1">
  <autoFilter ref="A2:S102"/>
  <tableColumns count="19">
    <tableColumn id="1" name="ID pedido"/>
    <tableColumn id="2" name="Número de pedido"/>
    <tableColumn id="3" name="Proveedor"/>
    <tableColumn id="4" name="Ciudad"/>
    <tableColumn id="5" name="Categoría"/>
    <tableColumn id="6" name="Fecha pedido"/>
    <tableColumn id="7" name="Fecha comprometida"/>
    <tableColumn id="8" name="Fecha recepción"/>
    <tableColumn id="9" name="Unidades pedidas"/>
    <tableColumn id="10" name="Unidades recibidas"/>
    <tableColumn id="11" name="Importe neto (€)"/>
    <tableColumn id="12" name="IVA (%)"/>
    <tableColumn id="13" name="Importe total (€)"/>
    <tableColumn id="14" name="Días previstos"/>
    <tableColumn id="15" name="Días reales"/>
    <tableColumn id="16" name="Desviación (días)"/>
    <tableColumn id="17" name="Cumplimiento"/>
    <tableColumn id="18" name="Estado"/>
    <tableColumn id="19" name="Observaciones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id="2" name="TablaProveedores" displayName="TablaProveedores" ref="A2:H102" headerRowCount="1">
  <autoFilter ref="A2:H102"/>
  <tableColumns count="8">
    <tableColumn id="1" name="Proveedor"/>
    <tableColumn id="2" name="CIF"/>
    <tableColumn id="3" name="Ciudad"/>
    <tableColumn id="4" name="Días objetivo de entrega"/>
    <tableColumn id="5" name="IVA habitual (%)"/>
    <tableColumn id="6" name="Persona de contacto"/>
    <tableColumn id="7" name="Correo electrónico"/>
    <tableColumn id="8" name="Activo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6" customWidth="1" min="2" max="2"/>
    <col width="27" customWidth="1" min="3" max="3"/>
    <col width="16" customWidth="1" min="4" max="4"/>
    <col width="17" customWidth="1" min="5" max="5"/>
    <col width="14" customWidth="1" min="6" max="6"/>
    <col width="18" customWidth="1" min="7" max="7"/>
    <col width="16" customWidth="1" min="8" max="8"/>
    <col width="16" customWidth="1" min="9" max="9"/>
    <col width="17" customWidth="1" min="10" max="10"/>
    <col width="17" customWidth="1" min="11" max="11"/>
    <col width="11" customWidth="1" min="12" max="12"/>
    <col width="18" customWidth="1" min="13" max="13"/>
    <col width="14" customWidth="1" min="14" max="14"/>
    <col width="12" customWidth="1" min="15" max="15"/>
    <col width="17" customWidth="1" min="16" max="16"/>
    <col width="16" customWidth="1" min="17" max="17"/>
    <col width="24" customWidth="1" min="18" max="18"/>
    <col width="38" customWidth="1" min="19" max="19"/>
  </cols>
  <sheetData>
    <row r="1" ht="28" customHeight="1">
      <c r="A1" s="1" t="inlineStr">
        <is>
          <t>Seguimiento de plazos de entrega de proveedores</t>
        </is>
      </c>
    </row>
    <row r="2">
      <c r="A2" s="2" t="inlineStr">
        <is>
          <t>ID pedido</t>
        </is>
      </c>
      <c r="B2" s="2" t="inlineStr">
        <is>
          <t>Número de pedido</t>
        </is>
      </c>
      <c r="C2" s="2" t="inlineStr">
        <is>
          <t>Proveedor</t>
        </is>
      </c>
      <c r="D2" s="2" t="inlineStr">
        <is>
          <t>Ciudad</t>
        </is>
      </c>
      <c r="E2" s="2" t="inlineStr">
        <is>
          <t>Categoría</t>
        </is>
      </c>
      <c r="F2" s="2" t="inlineStr">
        <is>
          <t>Fecha pedido</t>
        </is>
      </c>
      <c r="G2" s="2" t="inlineStr">
        <is>
          <t>Fecha comprometida</t>
        </is>
      </c>
      <c r="H2" s="2" t="inlineStr">
        <is>
          <t>Fecha recepción</t>
        </is>
      </c>
      <c r="I2" s="2" t="inlineStr">
        <is>
          <t>Unidades pedidas</t>
        </is>
      </c>
      <c r="J2" s="2" t="inlineStr">
        <is>
          <t>Unidades recibidas</t>
        </is>
      </c>
      <c r="K2" s="2" t="inlineStr">
        <is>
          <t>Importe neto (€)</t>
        </is>
      </c>
      <c r="L2" s="2" t="inlineStr">
        <is>
          <t>IVA (%)</t>
        </is>
      </c>
      <c r="M2" s="2" t="inlineStr">
        <is>
          <t>Importe total (€)</t>
        </is>
      </c>
      <c r="N2" s="2" t="inlineStr">
        <is>
          <t>Días previstos</t>
        </is>
      </c>
      <c r="O2" s="2" t="inlineStr">
        <is>
          <t>Días reales</t>
        </is>
      </c>
      <c r="P2" s="2" t="inlineStr">
        <is>
          <t>Desviación (días)</t>
        </is>
      </c>
      <c r="Q2" s="2" t="inlineStr">
        <is>
          <t>Cumplimiento</t>
        </is>
      </c>
      <c r="R2" s="2" t="inlineStr">
        <is>
          <t>Estado</t>
        </is>
      </c>
      <c r="S2" s="2" t="inlineStr">
        <is>
          <t>Observaciones</t>
        </is>
      </c>
    </row>
    <row r="3" ht="22" customHeight="1">
      <c r="A3" s="3" t="inlineStr">
        <is>
          <t>PED-2026-001</t>
        </is>
      </c>
      <c r="B3" s="3" t="inlineStr">
        <is>
          <t>OC-26001</t>
        </is>
      </c>
      <c r="C3" s="3" t="inlineStr">
        <is>
          <t>Suministros Martín S.L.</t>
        </is>
      </c>
      <c r="D3" s="4">
        <f>IF(C3="","",IFERROR(VLOOKUP(C3,'Proveedores'!$A$3:$E$102,3,FALSE),"Proveedor no encontrado"))</f>
        <v/>
      </c>
      <c r="E3" s="3" t="inlineStr">
        <is>
          <t>Oficina</t>
        </is>
      </c>
      <c r="F3" s="42" t="n">
        <v>46030</v>
      </c>
      <c r="G3" s="42" t="n">
        <v>46037</v>
      </c>
      <c r="H3" s="42" t="n">
        <v>46037</v>
      </c>
      <c r="I3" s="6" t="n">
        <v>500</v>
      </c>
      <c r="J3" s="6" t="n">
        <v>500</v>
      </c>
      <c r="K3" s="43" t="n">
        <v>12500</v>
      </c>
      <c r="L3" s="8">
        <f>IF(C3="","",IFERROR(VLOOKUP(C3,'Proveedores'!$A$3:$E$102,5,FALSE),0.21))</f>
        <v/>
      </c>
      <c r="M3" s="44">
        <f>IF(OR(K3="",L3=""),"",K3*(1+L3))</f>
        <v/>
      </c>
      <c r="N3" s="10">
        <f>IF(OR(F3="",G3=""),"",G3-F3)</f>
        <v/>
      </c>
      <c r="O3" s="10">
        <f>IF(OR(H3="",F3=""),"",H3-F3)</f>
        <v/>
      </c>
      <c r="P3" s="10">
        <f>IF(OR(H3="",G3=""),"",H3-G3)</f>
        <v/>
      </c>
      <c r="Q3" s="11">
        <f>IF(C3="","",IF(H3="","Pendiente",IF(G3="","Pendiente",IF(H3&lt;=G3,"En plazo","Con retraso"))))</f>
        <v/>
      </c>
      <c r="R3" s="11">
        <f>IF(C3="","",IF(H3="","Pendiente de recepción",IF(G3="","Pendiente de recepción",IF(OR(I3="",J3=""),"Recepción parcial",IF(J3&lt;I3,"Recepción parcial",IF(P3&lt;=0,"Cerrado en plazo","Cerrado con retraso"))))))</f>
        <v/>
      </c>
      <c r="S3" s="12" t="inlineStr">
        <is>
          <t>Entrega completa en plazo</t>
        </is>
      </c>
    </row>
    <row r="4" ht="22" customHeight="1">
      <c r="A4" s="3" t="inlineStr">
        <is>
          <t>PED-2026-002</t>
        </is>
      </c>
      <c r="B4" s="3" t="inlineStr">
        <is>
          <t>OC-26002</t>
        </is>
      </c>
      <c r="C4" s="3" t="inlineStr">
        <is>
          <t>Logística Sofía</t>
        </is>
      </c>
      <c r="D4" s="13">
        <f>IF(C4="","",IFERROR(VLOOKUP(C4,'Proveedores'!$A$3:$E$102,3,FALSE),"Proveedor no encontrado"))</f>
        <v/>
      </c>
      <c r="E4" s="3" t="inlineStr">
        <is>
          <t>Embalaje</t>
        </is>
      </c>
      <c r="F4" s="42" t="n">
        <v>46065</v>
      </c>
      <c r="G4" s="42" t="n">
        <v>46070</v>
      </c>
      <c r="H4" s="42" t="n">
        <v>46071</v>
      </c>
      <c r="I4" s="6" t="n">
        <v>320</v>
      </c>
      <c r="J4" s="6" t="n">
        <v>320</v>
      </c>
      <c r="K4" s="43" t="n">
        <v>4850</v>
      </c>
      <c r="L4" s="14">
        <f>IF(C4="","",IFERROR(VLOOKUP(C4,'Proveedores'!$A$3:$E$102,5,FALSE),0.21))</f>
        <v/>
      </c>
      <c r="M4" s="45">
        <f>IF(OR(K4="",L4=""),"",K4*(1+L4))</f>
        <v/>
      </c>
      <c r="N4" s="16">
        <f>IF(OR(F4="",G4=""),"",G4-F4)</f>
        <v/>
      </c>
      <c r="O4" s="16">
        <f>IF(OR(H4="",F4=""),"",H4-F4)</f>
        <v/>
      </c>
      <c r="P4" s="16">
        <f>IF(OR(H4="",G4=""),"",H4-G4)</f>
        <v/>
      </c>
      <c r="Q4" s="17">
        <f>IF(C4="","",IF(H4="","Pendiente",IF(G4="","Pendiente",IF(H4&lt;=G4,"En plazo","Con retraso"))))</f>
        <v/>
      </c>
      <c r="R4" s="17">
        <f>IF(C4="","",IF(H4="","Pendiente de recepción",IF(G4="","Pendiente de recepción",IF(OR(I4="",J4=""),"Recepción parcial",IF(J4&lt;I4,"Recepción parcial",IF(P4&lt;=0,"Cerrado en plazo","Cerrado con retraso"))))))</f>
        <v/>
      </c>
      <c r="S4" s="12" t="inlineStr">
        <is>
          <t>Retraso por incidencia de transporte</t>
        </is>
      </c>
    </row>
    <row r="5" ht="22" customHeight="1">
      <c r="A5" s="3" t="inlineStr">
        <is>
          <t>PED-2026-003</t>
        </is>
      </c>
      <c r="B5" s="3" t="inlineStr">
        <is>
          <t>OC-26003</t>
        </is>
      </c>
      <c r="C5" s="3" t="inlineStr">
        <is>
          <t>Embalajes Lucía S.L.</t>
        </is>
      </c>
      <c r="D5" s="4">
        <f>IF(C5="","",IFERROR(VLOOKUP(C5,'Proveedores'!$A$3:$E$102,3,FALSE),"Proveedor no encontrado"))</f>
        <v/>
      </c>
      <c r="E5" s="3" t="inlineStr">
        <is>
          <t>Embalaje</t>
        </is>
      </c>
      <c r="F5" s="42" t="n">
        <v>46087</v>
      </c>
      <c r="G5" s="42" t="n">
        <v>46093</v>
      </c>
      <c r="H5" s="42" t="n">
        <v>46093</v>
      </c>
      <c r="I5" s="6" t="n">
        <v>850</v>
      </c>
      <c r="J5" s="6" t="n">
        <v>850</v>
      </c>
      <c r="K5" s="43" t="n">
        <v>2800</v>
      </c>
      <c r="L5" s="8">
        <f>IF(C5="","",IFERROR(VLOOKUP(C5,'Proveedores'!$A$3:$E$102,5,FALSE),0.21))</f>
        <v/>
      </c>
      <c r="M5" s="44">
        <f>IF(OR(K5="",L5=""),"",K5*(1+L5))</f>
        <v/>
      </c>
      <c r="N5" s="10">
        <f>IF(OR(F5="",G5=""),"",G5-F5)</f>
        <v/>
      </c>
      <c r="O5" s="10">
        <f>IF(OR(H5="",F5=""),"",H5-F5)</f>
        <v/>
      </c>
      <c r="P5" s="10">
        <f>IF(OR(H5="",G5=""),"",H5-G5)</f>
        <v/>
      </c>
      <c r="Q5" s="11">
        <f>IF(C5="","",IF(H5="","Pendiente",IF(G5="","Pendiente",IF(H5&lt;=G5,"En plazo","Con retraso"))))</f>
        <v/>
      </c>
      <c r="R5" s="11">
        <f>IF(C5="","",IF(H5="","Pendiente de recepción",IF(G5="","Pendiente de recepción",IF(OR(I5="",J5=""),"Recepción parcial",IF(J5&lt;I5,"Recepción parcial",IF(P5&lt;=0,"Cerrado en plazo","Cerrado con retraso"))))))</f>
        <v/>
      </c>
      <c r="S5" s="12" t="inlineStr">
        <is>
          <t>Recepción conforme</t>
        </is>
      </c>
    </row>
    <row r="6" ht="22" customHeight="1">
      <c r="A6" s="3" t="inlineStr">
        <is>
          <t>PED-2026-004</t>
        </is>
      </c>
      <c r="B6" s="3" t="inlineStr">
        <is>
          <t>OC-26004</t>
        </is>
      </c>
      <c r="C6" s="3" t="inlineStr">
        <is>
          <t>Tecnología Hugo</t>
        </is>
      </c>
      <c r="D6" s="13">
        <f>IF(C6="","",IFERROR(VLOOKUP(C6,'Proveedores'!$A$3:$E$102,3,FALSE),"Proveedor no encontrado"))</f>
        <v/>
      </c>
      <c r="E6" s="3" t="inlineStr">
        <is>
          <t>Tecnología</t>
        </is>
      </c>
      <c r="F6" s="42" t="n">
        <v>46132</v>
      </c>
      <c r="G6" s="42" t="n">
        <v>46142</v>
      </c>
      <c r="H6" s="42" t="n">
        <v>46146</v>
      </c>
      <c r="I6" s="6" t="n">
        <v>45</v>
      </c>
      <c r="J6" s="6" t="n">
        <v>45</v>
      </c>
      <c r="K6" s="43" t="n">
        <v>9800</v>
      </c>
      <c r="L6" s="14">
        <f>IF(C6="","",IFERROR(VLOOKUP(C6,'Proveedores'!$A$3:$E$102,5,FALSE),0.21))</f>
        <v/>
      </c>
      <c r="M6" s="45">
        <f>IF(OR(K6="",L6=""),"",K6*(1+L6))</f>
        <v/>
      </c>
      <c r="N6" s="16">
        <f>IF(OR(F6="",G6=""),"",G6-F6)</f>
        <v/>
      </c>
      <c r="O6" s="16">
        <f>IF(OR(H6="",F6=""),"",H6-F6)</f>
        <v/>
      </c>
      <c r="P6" s="16">
        <f>IF(OR(H6="",G6=""),"",H6-G6)</f>
        <v/>
      </c>
      <c r="Q6" s="17">
        <f>IF(C6="","",IF(H6="","Pendiente",IF(G6="","Pendiente",IF(H6&lt;=G6,"En plazo","Con retraso"))))</f>
        <v/>
      </c>
      <c r="R6" s="17">
        <f>IF(C6="","",IF(H6="","Pendiente de recepción",IF(G6="","Pendiente de recepción",IF(OR(I6="",J6=""),"Recepción parcial",IF(J6&lt;I6,"Recepción parcial",IF(P6&lt;=0,"Cerrado en plazo","Cerrado con retraso"))))))</f>
        <v/>
      </c>
      <c r="S6" s="12" t="inlineStr">
        <is>
          <t>Retraso por disponibilidad de componentes</t>
        </is>
      </c>
    </row>
    <row r="7" ht="22" customHeight="1">
      <c r="A7" s="3" t="inlineStr">
        <is>
          <t>PED-2026-005</t>
        </is>
      </c>
      <c r="B7" s="3" t="inlineStr">
        <is>
          <t>OC-26005</t>
        </is>
      </c>
      <c r="C7" s="3" t="inlineStr">
        <is>
          <t>Alimentación Carmen S.L.</t>
        </is>
      </c>
      <c r="D7" s="4">
        <f>IF(C7="","",IFERROR(VLOOKUP(C7,'Proveedores'!$A$3:$E$102,3,FALSE),"Proveedor no encontrado"))</f>
        <v/>
      </c>
      <c r="E7" s="3" t="inlineStr">
        <is>
          <t>Alimentación</t>
        </is>
      </c>
      <c r="F7" s="42" t="n">
        <v>46153</v>
      </c>
      <c r="G7" s="42" t="n">
        <v>46157</v>
      </c>
      <c r="H7" s="42" t="n">
        <v>46163</v>
      </c>
      <c r="I7" s="6" t="n">
        <v>800</v>
      </c>
      <c r="J7" s="6" t="n">
        <v>500</v>
      </c>
      <c r="K7" s="43" t="n">
        <v>3250</v>
      </c>
      <c r="L7" s="8">
        <f>IF(C7="","",IFERROR(VLOOKUP(C7,'Proveedores'!$A$3:$E$102,5,FALSE),0.21))</f>
        <v/>
      </c>
      <c r="M7" s="44">
        <f>IF(OR(K7="",L7=""),"",K7*(1+L7))</f>
        <v/>
      </c>
      <c r="N7" s="10">
        <f>IF(OR(F7="",G7=""),"",G7-F7)</f>
        <v/>
      </c>
      <c r="O7" s="10">
        <f>IF(OR(H7="",F7=""),"",H7-F7)</f>
        <v/>
      </c>
      <c r="P7" s="10">
        <f>IF(OR(H7="",G7=""),"",H7-G7)</f>
        <v/>
      </c>
      <c r="Q7" s="11">
        <f>IF(C7="","",IF(H7="","Pendiente",IF(G7="","Pendiente",IF(H7&lt;=G7,"En plazo","Con retraso"))))</f>
        <v/>
      </c>
      <c r="R7" s="11">
        <f>IF(C7="","",IF(H7="","Pendiente de recepción",IF(G7="","Pendiente de recepción",IF(OR(I7="",J7=""),"Recepción parcial",IF(J7&lt;I7,"Recepción parcial",IF(P7&lt;=0,"Cerrado en plazo","Cerrado con retraso"))))))</f>
        <v/>
      </c>
      <c r="S7" s="12" t="inlineStr">
        <is>
          <t>Pendiente completar 300 unidades</t>
        </is>
      </c>
    </row>
    <row r="8" ht="22" customHeight="1">
      <c r="A8" s="3" t="inlineStr">
        <is>
          <t>PED-2026-006</t>
        </is>
      </c>
      <c r="B8" s="3" t="inlineStr">
        <is>
          <t>OC-26006</t>
        </is>
      </c>
      <c r="C8" s="3" t="inlineStr">
        <is>
          <t>Equipamiento Pablo</t>
        </is>
      </c>
      <c r="D8" s="13">
        <f>IF(C8="","",IFERROR(VLOOKUP(C8,'Proveedores'!$A$3:$E$102,3,FALSE),"Proveedor no encontrado"))</f>
        <v/>
      </c>
      <c r="E8" s="3" t="inlineStr">
        <is>
          <t>Equipamiento</t>
        </is>
      </c>
      <c r="F8" s="42" t="n">
        <v>46183</v>
      </c>
      <c r="G8" s="42" t="n">
        <v>46191</v>
      </c>
      <c r="H8" s="42" t="n">
        <v>46191</v>
      </c>
      <c r="I8" s="6" t="n">
        <v>120</v>
      </c>
      <c r="J8" s="6" t="n">
        <v>90</v>
      </c>
      <c r="K8" s="43" t="n">
        <v>6400</v>
      </c>
      <c r="L8" s="14">
        <f>IF(C8="","",IFERROR(VLOOKUP(C8,'Proveedores'!$A$3:$E$102,5,FALSE),0.21))</f>
        <v/>
      </c>
      <c r="M8" s="45">
        <f>IF(OR(K8="",L8=""),"",K8*(1+L8))</f>
        <v/>
      </c>
      <c r="N8" s="16">
        <f>IF(OR(F8="",G8=""),"",G8-F8)</f>
        <v/>
      </c>
      <c r="O8" s="16">
        <f>IF(OR(H8="",F8=""),"",H8-F8)</f>
        <v/>
      </c>
      <c r="P8" s="16">
        <f>IF(OR(H8="",G8=""),"",H8-G8)</f>
        <v/>
      </c>
      <c r="Q8" s="17">
        <f>IF(C8="","",IF(H8="","Pendiente",IF(G8="","Pendiente",IF(H8&lt;=G8,"En plazo","Con retraso"))))</f>
        <v/>
      </c>
      <c r="R8" s="17">
        <f>IF(C8="","",IF(H8="","Pendiente de recepción",IF(G8="","Pendiente de recepción",IF(OR(I8="",J8=""),"Recepción parcial",IF(J8&lt;I8,"Recepción parcial",IF(P8&lt;=0,"Cerrado en plazo","Cerrado con retraso"))))))</f>
        <v/>
      </c>
      <c r="S8" s="12" t="inlineStr">
        <is>
          <t>Recepción parcial; faltan 30 unidades</t>
        </is>
      </c>
    </row>
    <row r="9" ht="22" customHeight="1">
      <c r="A9" s="3" t="inlineStr">
        <is>
          <t>PED-2026-007</t>
        </is>
      </c>
      <c r="B9" s="3" t="inlineStr">
        <is>
          <t>OC-26007</t>
        </is>
      </c>
      <c r="C9" s="3" t="inlineStr">
        <is>
          <t>Distribuciones Javier</t>
        </is>
      </c>
      <c r="D9" s="4">
        <f>IF(C9="","",IFERROR(VLOOKUP(C9,'Proveedores'!$A$3:$E$102,3,FALSE),"Proveedor no encontrado"))</f>
        <v/>
      </c>
      <c r="E9" s="3" t="inlineStr">
        <is>
          <t>Distribución</t>
        </is>
      </c>
      <c r="F9" s="42" t="n">
        <v>46208</v>
      </c>
      <c r="G9" s="42" t="n">
        <v>46215</v>
      </c>
      <c r="H9" s="42" t="n">
        <v>46215</v>
      </c>
      <c r="I9" s="6" t="n">
        <v>650</v>
      </c>
      <c r="J9" s="6" t="n">
        <v>650</v>
      </c>
      <c r="K9" s="43" t="n">
        <v>7500</v>
      </c>
      <c r="L9" s="8">
        <f>IF(C9="","",IFERROR(VLOOKUP(C9,'Proveedores'!$A$3:$E$102,5,FALSE),0.21))</f>
        <v/>
      </c>
      <c r="M9" s="44">
        <f>IF(OR(K9="",L9=""),"",K9*(1+L9))</f>
        <v/>
      </c>
      <c r="N9" s="10">
        <f>IF(OR(F9="",G9=""),"",G9-F9)</f>
        <v/>
      </c>
      <c r="O9" s="10">
        <f>IF(OR(H9="",F9=""),"",H9-F9)</f>
        <v/>
      </c>
      <c r="P9" s="10">
        <f>IF(OR(H9="",G9=""),"",H9-G9)</f>
        <v/>
      </c>
      <c r="Q9" s="11">
        <f>IF(C9="","",IF(H9="","Pendiente",IF(G9="","Pendiente",IF(H9&lt;=G9,"En plazo","Con retraso"))))</f>
        <v/>
      </c>
      <c r="R9" s="11">
        <f>IF(C9="","",IF(H9="","Pendiente de recepción",IF(G9="","Pendiente de recepción",IF(OR(I9="",J9=""),"Recepción parcial",IF(J9&lt;I9,"Recepción parcial",IF(P9&lt;=0,"Cerrado en plazo","Cerrado con retraso"))))))</f>
        <v/>
      </c>
      <c r="S9" s="12" t="inlineStr">
        <is>
          <t>Entrega completa y revisada</t>
        </is>
      </c>
    </row>
    <row r="10" ht="22" customHeight="1">
      <c r="A10" s="3" t="inlineStr">
        <is>
          <t>PED-2026-008</t>
        </is>
      </c>
      <c r="B10" s="3" t="inlineStr">
        <is>
          <t>OC-26008</t>
        </is>
      </c>
      <c r="C10" s="3" t="inlineStr">
        <is>
          <t>Oficina Marta</t>
        </is>
      </c>
      <c r="D10" s="13">
        <f>IF(C10="","",IFERROR(VLOOKUP(C10,'Proveedores'!$A$3:$E$102,3,FALSE),"Proveedor no encontrado"))</f>
        <v/>
      </c>
      <c r="E10" s="3" t="inlineStr">
        <is>
          <t>Oficina</t>
        </is>
      </c>
      <c r="F10" s="42" t="n">
        <v>46254</v>
      </c>
      <c r="G10" s="42" t="n">
        <v>46259</v>
      </c>
      <c r="H10" s="42" t="n"/>
      <c r="I10" s="6" t="n">
        <v>75</v>
      </c>
      <c r="J10" s="6" t="n"/>
      <c r="K10" s="43" t="n">
        <v>850</v>
      </c>
      <c r="L10" s="14">
        <f>IF(C10="","",IFERROR(VLOOKUP(C10,'Proveedores'!$A$3:$E$102,5,FALSE),0.21))</f>
        <v/>
      </c>
      <c r="M10" s="45">
        <f>IF(OR(K10="",L10=""),"",K10*(1+L10))</f>
        <v/>
      </c>
      <c r="N10" s="16">
        <f>IF(OR(F10="",G10=""),"",G10-F10)</f>
        <v/>
      </c>
      <c r="O10" s="16">
        <f>IF(OR(H10="",F10=""),"",H10-F10)</f>
        <v/>
      </c>
      <c r="P10" s="16">
        <f>IF(OR(H10="",G10=""),"",H10-G10)</f>
        <v/>
      </c>
      <c r="Q10" s="17">
        <f>IF(C10="","",IF(H10="","Pendiente",IF(G10="","Pendiente",IF(H10&lt;=G10,"En plazo","Con retraso"))))</f>
        <v/>
      </c>
      <c r="R10" s="17">
        <f>IF(C10="","",IF(H10="","Pendiente de recepción",IF(G10="","Pendiente de recepción",IF(OR(I10="",J10=""),"Recepción parcial",IF(J10&lt;I10,"Recepción parcial",IF(P10&lt;=0,"Cerrado en plazo","Cerrado con retraso"))))))</f>
        <v/>
      </c>
      <c r="S10" s="12" t="inlineStr">
        <is>
          <t>Pendiente de recepción</t>
        </is>
      </c>
    </row>
    <row r="11" ht="22" customHeight="1">
      <c r="A11" s="3" t="inlineStr">
        <is>
          <t>PED-2026-009</t>
        </is>
      </c>
      <c r="B11" s="3" t="inlineStr">
        <is>
          <t>OC-26009</t>
        </is>
      </c>
      <c r="C11" s="3" t="inlineStr">
        <is>
          <t>Frescos Nuria</t>
        </is>
      </c>
      <c r="D11" s="4">
        <f>IF(C11="","",IFERROR(VLOOKUP(C11,'Proveedores'!$A$3:$E$102,3,FALSE),"Proveedor no encontrado"))</f>
        <v/>
      </c>
      <c r="E11" s="3" t="inlineStr">
        <is>
          <t>Frescos</t>
        </is>
      </c>
      <c r="F11" s="42" t="n">
        <v>46288</v>
      </c>
      <c r="G11" s="42" t="n">
        <v>46291</v>
      </c>
      <c r="H11" s="42" t="n"/>
      <c r="I11" s="6" t="n">
        <v>400</v>
      </c>
      <c r="J11" s="6" t="n"/>
      <c r="K11" s="43" t="n">
        <v>1800</v>
      </c>
      <c r="L11" s="8">
        <f>IF(C11="","",IFERROR(VLOOKUP(C11,'Proveedores'!$A$3:$E$102,5,FALSE),0.21))</f>
        <v/>
      </c>
      <c r="M11" s="44">
        <f>IF(OR(K11="",L11=""),"",K11*(1+L11))</f>
        <v/>
      </c>
      <c r="N11" s="10">
        <f>IF(OR(F11="",G11=""),"",G11-F11)</f>
        <v/>
      </c>
      <c r="O11" s="10">
        <f>IF(OR(H11="",F11=""),"",H11-F11)</f>
        <v/>
      </c>
      <c r="P11" s="10">
        <f>IF(OR(H11="",G11=""),"",H11-G11)</f>
        <v/>
      </c>
      <c r="Q11" s="11">
        <f>IF(C11="","",IF(H11="","Pendiente",IF(G11="","Pendiente",IF(H11&lt;=G11,"En plazo","Con retraso"))))</f>
        <v/>
      </c>
      <c r="R11" s="11">
        <f>IF(C11="","",IF(H11="","Pendiente de recepción",IF(G11="","Pendiente de recepción",IF(OR(I11="",J11=""),"Recepción parcial",IF(J11&lt;I11,"Recepción parcial",IF(P11&lt;=0,"Cerrado en plazo","Cerrado con retraso"))))))</f>
        <v/>
      </c>
      <c r="S11" s="12" t="inlineStr">
        <is>
          <t>Pendiente de entrega del proveedor</t>
        </is>
      </c>
    </row>
    <row r="12" ht="22" customHeight="1">
      <c r="A12" s="3" t="n"/>
      <c r="B12" s="3" t="n"/>
      <c r="C12" s="3" t="n"/>
      <c r="D12" s="13">
        <f>IF(C12="","",IFERROR(VLOOKUP(C12,'Proveedores'!$A$3:$E$102,3,FALSE),"Proveedor no encontrado"))</f>
        <v/>
      </c>
      <c r="E12" s="3" t="n"/>
      <c r="F12" s="42" t="n"/>
      <c r="G12" s="42" t="n"/>
      <c r="H12" s="42" t="n"/>
      <c r="I12" s="6" t="n"/>
      <c r="J12" s="6" t="n"/>
      <c r="K12" s="43" t="n"/>
      <c r="L12" s="14">
        <f>IF(C12="","",IFERROR(VLOOKUP(C12,'Proveedores'!$A$3:$E$102,5,FALSE),0.21))</f>
        <v/>
      </c>
      <c r="M12" s="45">
        <f>IF(OR(K12="",L12=""),"",K12*(1+L12))</f>
        <v/>
      </c>
      <c r="N12" s="16">
        <f>IF(OR(F12="",G12=""),"",G12-F12)</f>
        <v/>
      </c>
      <c r="O12" s="16">
        <f>IF(OR(H12="",F12=""),"",H12-F12)</f>
        <v/>
      </c>
      <c r="P12" s="16">
        <f>IF(OR(H12="",G12=""),"",H12-G12)</f>
        <v/>
      </c>
      <c r="Q12" s="17">
        <f>IF(C12="","",IF(H12="","Pendiente",IF(G12="","Pendiente",IF(H12&lt;=G12,"En plazo","Con retraso"))))</f>
        <v/>
      </c>
      <c r="R12" s="17">
        <f>IF(C12="","",IF(H12="","Pendiente de recepción",IF(G12="","Pendiente de recepción",IF(OR(I12="",J12=""),"Recepción parcial",IF(J12&lt;I12,"Recepción parcial",IF(P12&lt;=0,"Cerrado en plazo","Cerrado con retraso"))))))</f>
        <v/>
      </c>
      <c r="S12" s="12" t="n"/>
    </row>
    <row r="13" ht="22" customHeight="1">
      <c r="A13" s="3" t="n"/>
      <c r="B13" s="3" t="n"/>
      <c r="C13" s="3" t="n"/>
      <c r="D13" s="4">
        <f>IF(C13="","",IFERROR(VLOOKUP(C13,'Proveedores'!$A$3:$E$102,3,FALSE),"Proveedor no encontrado"))</f>
        <v/>
      </c>
      <c r="E13" s="3" t="n"/>
      <c r="F13" s="42" t="n"/>
      <c r="G13" s="42" t="n"/>
      <c r="H13" s="42" t="n"/>
      <c r="I13" s="6" t="n"/>
      <c r="J13" s="6" t="n"/>
      <c r="K13" s="43" t="n"/>
      <c r="L13" s="8">
        <f>IF(C13="","",IFERROR(VLOOKUP(C13,'Proveedores'!$A$3:$E$102,5,FALSE),0.21))</f>
        <v/>
      </c>
      <c r="M13" s="44">
        <f>IF(OR(K13="",L13=""),"",K13*(1+L13))</f>
        <v/>
      </c>
      <c r="N13" s="10">
        <f>IF(OR(F13="",G13=""),"",G13-F13)</f>
        <v/>
      </c>
      <c r="O13" s="10">
        <f>IF(OR(H13="",F13=""),"",H13-F13)</f>
        <v/>
      </c>
      <c r="P13" s="10">
        <f>IF(OR(H13="",G13=""),"",H13-G13)</f>
        <v/>
      </c>
      <c r="Q13" s="11">
        <f>IF(C13="","",IF(H13="","Pendiente",IF(G13="","Pendiente",IF(H13&lt;=G13,"En plazo","Con retraso"))))</f>
        <v/>
      </c>
      <c r="R13" s="11">
        <f>IF(C13="","",IF(H13="","Pendiente de recepción",IF(G13="","Pendiente de recepción",IF(OR(I13="",J13=""),"Recepción parcial",IF(J13&lt;I13,"Recepción parcial",IF(P13&lt;=0,"Cerrado en plazo","Cerrado con retraso"))))))</f>
        <v/>
      </c>
      <c r="S13" s="12" t="n"/>
    </row>
    <row r="14" ht="22" customHeight="1">
      <c r="A14" s="3" t="n"/>
      <c r="B14" s="3" t="n"/>
      <c r="C14" s="3" t="n"/>
      <c r="D14" s="13">
        <f>IF(C14="","",IFERROR(VLOOKUP(C14,'Proveedores'!$A$3:$E$102,3,FALSE),"Proveedor no encontrado"))</f>
        <v/>
      </c>
      <c r="E14" s="3" t="n"/>
      <c r="F14" s="42" t="n"/>
      <c r="G14" s="42" t="n"/>
      <c r="H14" s="42" t="n"/>
      <c r="I14" s="6" t="n"/>
      <c r="J14" s="6" t="n"/>
      <c r="K14" s="43" t="n"/>
      <c r="L14" s="14">
        <f>IF(C14="","",IFERROR(VLOOKUP(C14,'Proveedores'!$A$3:$E$102,5,FALSE),0.21))</f>
        <v/>
      </c>
      <c r="M14" s="45">
        <f>IF(OR(K14="",L14=""),"",K14*(1+L14))</f>
        <v/>
      </c>
      <c r="N14" s="16">
        <f>IF(OR(F14="",G14=""),"",G14-F14)</f>
        <v/>
      </c>
      <c r="O14" s="16">
        <f>IF(OR(H14="",F14=""),"",H14-F14)</f>
        <v/>
      </c>
      <c r="P14" s="16">
        <f>IF(OR(H14="",G14=""),"",H14-G14)</f>
        <v/>
      </c>
      <c r="Q14" s="17">
        <f>IF(C14="","",IF(H14="","Pendiente",IF(G14="","Pendiente",IF(H14&lt;=G14,"En plazo","Con retraso"))))</f>
        <v/>
      </c>
      <c r="R14" s="17">
        <f>IF(C14="","",IF(H14="","Pendiente de recepción",IF(G14="","Pendiente de recepción",IF(OR(I14="",J14=""),"Recepción parcial",IF(J14&lt;I14,"Recepción parcial",IF(P14&lt;=0,"Cerrado en plazo","Cerrado con retraso"))))))</f>
        <v/>
      </c>
      <c r="S14" s="12" t="n"/>
    </row>
    <row r="15" ht="22" customHeight="1">
      <c r="A15" s="3" t="n"/>
      <c r="B15" s="3" t="n"/>
      <c r="C15" s="3" t="n"/>
      <c r="D15" s="4">
        <f>IF(C15="","",IFERROR(VLOOKUP(C15,'Proveedores'!$A$3:$E$102,3,FALSE),"Proveedor no encontrado"))</f>
        <v/>
      </c>
      <c r="E15" s="3" t="n"/>
      <c r="F15" s="42" t="n"/>
      <c r="G15" s="42" t="n"/>
      <c r="H15" s="42" t="n"/>
      <c r="I15" s="6" t="n"/>
      <c r="J15" s="6" t="n"/>
      <c r="K15" s="43" t="n"/>
      <c r="L15" s="8">
        <f>IF(C15="","",IFERROR(VLOOKUP(C15,'Proveedores'!$A$3:$E$102,5,FALSE),0.21))</f>
        <v/>
      </c>
      <c r="M15" s="44">
        <f>IF(OR(K15="",L15=""),"",K15*(1+L15))</f>
        <v/>
      </c>
      <c r="N15" s="10">
        <f>IF(OR(F15="",G15=""),"",G15-F15)</f>
        <v/>
      </c>
      <c r="O15" s="10">
        <f>IF(OR(H15="",F15=""),"",H15-F15)</f>
        <v/>
      </c>
      <c r="P15" s="10">
        <f>IF(OR(H15="",G15=""),"",H15-G15)</f>
        <v/>
      </c>
      <c r="Q15" s="11">
        <f>IF(C15="","",IF(H15="","Pendiente",IF(G15="","Pendiente",IF(H15&lt;=G15,"En plazo","Con retraso"))))</f>
        <v/>
      </c>
      <c r="R15" s="11">
        <f>IF(C15="","",IF(H15="","Pendiente de recepción",IF(G15="","Pendiente de recepción",IF(OR(I15="",J15=""),"Recepción parcial",IF(J15&lt;I15,"Recepción parcial",IF(P15&lt;=0,"Cerrado en plazo","Cerrado con retraso"))))))</f>
        <v/>
      </c>
      <c r="S15" s="12" t="n"/>
    </row>
    <row r="16" ht="22" customHeight="1">
      <c r="A16" s="3" t="n"/>
      <c r="B16" s="3" t="n"/>
      <c r="C16" s="3" t="n"/>
      <c r="D16" s="13">
        <f>IF(C16="","",IFERROR(VLOOKUP(C16,'Proveedores'!$A$3:$E$102,3,FALSE),"Proveedor no encontrado"))</f>
        <v/>
      </c>
      <c r="E16" s="3" t="n"/>
      <c r="F16" s="42" t="n"/>
      <c r="G16" s="42" t="n"/>
      <c r="H16" s="42" t="n"/>
      <c r="I16" s="6" t="n"/>
      <c r="J16" s="6" t="n"/>
      <c r="K16" s="43" t="n"/>
      <c r="L16" s="14">
        <f>IF(C16="","",IFERROR(VLOOKUP(C16,'Proveedores'!$A$3:$E$102,5,FALSE),0.21))</f>
        <v/>
      </c>
      <c r="M16" s="45">
        <f>IF(OR(K16="",L16=""),"",K16*(1+L16))</f>
        <v/>
      </c>
      <c r="N16" s="16">
        <f>IF(OR(F16="",G16=""),"",G16-F16)</f>
        <v/>
      </c>
      <c r="O16" s="16">
        <f>IF(OR(H16="",F16=""),"",H16-F16)</f>
        <v/>
      </c>
      <c r="P16" s="16">
        <f>IF(OR(H16="",G16=""),"",H16-G16)</f>
        <v/>
      </c>
      <c r="Q16" s="17">
        <f>IF(C16="","",IF(H16="","Pendiente",IF(G16="","Pendiente",IF(H16&lt;=G16,"En plazo","Con retraso"))))</f>
        <v/>
      </c>
      <c r="R16" s="17">
        <f>IF(C16="","",IF(H16="","Pendiente de recepción",IF(G16="","Pendiente de recepción",IF(OR(I16="",J16=""),"Recepción parcial",IF(J16&lt;I16,"Recepción parcial",IF(P16&lt;=0,"Cerrado en plazo","Cerrado con retraso"))))))</f>
        <v/>
      </c>
      <c r="S16" s="12" t="n"/>
    </row>
    <row r="17" ht="22" customHeight="1">
      <c r="A17" s="3" t="n"/>
      <c r="B17" s="3" t="n"/>
      <c r="C17" s="3" t="n"/>
      <c r="D17" s="4">
        <f>IF(C17="","",IFERROR(VLOOKUP(C17,'Proveedores'!$A$3:$E$102,3,FALSE),"Proveedor no encontrado"))</f>
        <v/>
      </c>
      <c r="E17" s="3" t="n"/>
      <c r="F17" s="42" t="n"/>
      <c r="G17" s="42" t="n"/>
      <c r="H17" s="42" t="n"/>
      <c r="I17" s="6" t="n"/>
      <c r="J17" s="6" t="n"/>
      <c r="K17" s="43" t="n"/>
      <c r="L17" s="8">
        <f>IF(C17="","",IFERROR(VLOOKUP(C17,'Proveedores'!$A$3:$E$102,5,FALSE),0.21))</f>
        <v/>
      </c>
      <c r="M17" s="44">
        <f>IF(OR(K17="",L17=""),"",K17*(1+L17))</f>
        <v/>
      </c>
      <c r="N17" s="10">
        <f>IF(OR(F17="",G17=""),"",G17-F17)</f>
        <v/>
      </c>
      <c r="O17" s="10">
        <f>IF(OR(H17="",F17=""),"",H17-F17)</f>
        <v/>
      </c>
      <c r="P17" s="10">
        <f>IF(OR(H17="",G17=""),"",H17-G17)</f>
        <v/>
      </c>
      <c r="Q17" s="11">
        <f>IF(C17="","",IF(H17="","Pendiente",IF(G17="","Pendiente",IF(H17&lt;=G17,"En plazo","Con retraso"))))</f>
        <v/>
      </c>
      <c r="R17" s="11">
        <f>IF(C17="","",IF(H17="","Pendiente de recepción",IF(G17="","Pendiente de recepción",IF(OR(I17="",J17=""),"Recepción parcial",IF(J17&lt;I17,"Recepción parcial",IF(P17&lt;=0,"Cerrado en plazo","Cerrado con retraso"))))))</f>
        <v/>
      </c>
      <c r="S17" s="12" t="n"/>
    </row>
    <row r="18" ht="22" customHeight="1">
      <c r="A18" s="3" t="n"/>
      <c r="B18" s="3" t="n"/>
      <c r="C18" s="3" t="n"/>
      <c r="D18" s="13">
        <f>IF(C18="","",IFERROR(VLOOKUP(C18,'Proveedores'!$A$3:$E$102,3,FALSE),"Proveedor no encontrado"))</f>
        <v/>
      </c>
      <c r="E18" s="3" t="n"/>
      <c r="F18" s="42" t="n"/>
      <c r="G18" s="42" t="n"/>
      <c r="H18" s="42" t="n"/>
      <c r="I18" s="6" t="n"/>
      <c r="J18" s="6" t="n"/>
      <c r="K18" s="43" t="n"/>
      <c r="L18" s="14">
        <f>IF(C18="","",IFERROR(VLOOKUP(C18,'Proveedores'!$A$3:$E$102,5,FALSE),0.21))</f>
        <v/>
      </c>
      <c r="M18" s="45">
        <f>IF(OR(K18="",L18=""),"",K18*(1+L18))</f>
        <v/>
      </c>
      <c r="N18" s="16">
        <f>IF(OR(F18="",G18=""),"",G18-F18)</f>
        <v/>
      </c>
      <c r="O18" s="16">
        <f>IF(OR(H18="",F18=""),"",H18-F18)</f>
        <v/>
      </c>
      <c r="P18" s="16">
        <f>IF(OR(H18="",G18=""),"",H18-G18)</f>
        <v/>
      </c>
      <c r="Q18" s="17">
        <f>IF(C18="","",IF(H18="","Pendiente",IF(G18="","Pendiente",IF(H18&lt;=G18,"En plazo","Con retraso"))))</f>
        <v/>
      </c>
      <c r="R18" s="17">
        <f>IF(C18="","",IF(H18="","Pendiente de recepción",IF(G18="","Pendiente de recepción",IF(OR(I18="",J18=""),"Recepción parcial",IF(J18&lt;I18,"Recepción parcial",IF(P18&lt;=0,"Cerrado en plazo","Cerrado con retraso"))))))</f>
        <v/>
      </c>
      <c r="S18" s="12" t="n"/>
    </row>
    <row r="19" ht="22" customHeight="1">
      <c r="A19" s="3" t="n"/>
      <c r="B19" s="3" t="n"/>
      <c r="C19" s="3" t="n"/>
      <c r="D19" s="4">
        <f>IF(C19="","",IFERROR(VLOOKUP(C19,'Proveedores'!$A$3:$E$102,3,FALSE),"Proveedor no encontrado"))</f>
        <v/>
      </c>
      <c r="E19" s="3" t="n"/>
      <c r="F19" s="42" t="n"/>
      <c r="G19" s="42" t="n"/>
      <c r="H19" s="42" t="n"/>
      <c r="I19" s="6" t="n"/>
      <c r="J19" s="6" t="n"/>
      <c r="K19" s="43" t="n"/>
      <c r="L19" s="8">
        <f>IF(C19="","",IFERROR(VLOOKUP(C19,'Proveedores'!$A$3:$E$102,5,FALSE),0.21))</f>
        <v/>
      </c>
      <c r="M19" s="44">
        <f>IF(OR(K19="",L19=""),"",K19*(1+L19))</f>
        <v/>
      </c>
      <c r="N19" s="10">
        <f>IF(OR(F19="",G19=""),"",G19-F19)</f>
        <v/>
      </c>
      <c r="O19" s="10">
        <f>IF(OR(H19="",F19=""),"",H19-F19)</f>
        <v/>
      </c>
      <c r="P19" s="10">
        <f>IF(OR(H19="",G19=""),"",H19-G19)</f>
        <v/>
      </c>
      <c r="Q19" s="11">
        <f>IF(C19="","",IF(H19="","Pendiente",IF(G19="","Pendiente",IF(H19&lt;=G19,"En plazo","Con retraso"))))</f>
        <v/>
      </c>
      <c r="R19" s="11">
        <f>IF(C19="","",IF(H19="","Pendiente de recepción",IF(G19="","Pendiente de recepción",IF(OR(I19="",J19=""),"Recepción parcial",IF(J19&lt;I19,"Recepción parcial",IF(P19&lt;=0,"Cerrado en plazo","Cerrado con retraso"))))))</f>
        <v/>
      </c>
      <c r="S19" s="12" t="n"/>
    </row>
    <row r="20" ht="22" customHeight="1">
      <c r="A20" s="3" t="n"/>
      <c r="B20" s="3" t="n"/>
      <c r="C20" s="3" t="n"/>
      <c r="D20" s="13">
        <f>IF(C20="","",IFERROR(VLOOKUP(C20,'Proveedores'!$A$3:$E$102,3,FALSE),"Proveedor no encontrado"))</f>
        <v/>
      </c>
      <c r="E20" s="3" t="n"/>
      <c r="F20" s="42" t="n"/>
      <c r="G20" s="42" t="n"/>
      <c r="H20" s="42" t="n"/>
      <c r="I20" s="6" t="n"/>
      <c r="J20" s="6" t="n"/>
      <c r="K20" s="43" t="n"/>
      <c r="L20" s="14">
        <f>IF(C20="","",IFERROR(VLOOKUP(C20,'Proveedores'!$A$3:$E$102,5,FALSE),0.21))</f>
        <v/>
      </c>
      <c r="M20" s="45">
        <f>IF(OR(K20="",L20=""),"",K20*(1+L20))</f>
        <v/>
      </c>
      <c r="N20" s="16">
        <f>IF(OR(F20="",G20=""),"",G20-F20)</f>
        <v/>
      </c>
      <c r="O20" s="16">
        <f>IF(OR(H20="",F20=""),"",H20-F20)</f>
        <v/>
      </c>
      <c r="P20" s="16">
        <f>IF(OR(H20="",G20=""),"",H20-G20)</f>
        <v/>
      </c>
      <c r="Q20" s="17">
        <f>IF(C20="","",IF(H20="","Pendiente",IF(G20="","Pendiente",IF(H20&lt;=G20,"En plazo","Con retraso"))))</f>
        <v/>
      </c>
      <c r="R20" s="17">
        <f>IF(C20="","",IF(H20="","Pendiente de recepción",IF(G20="","Pendiente de recepción",IF(OR(I20="",J20=""),"Recepción parcial",IF(J20&lt;I20,"Recepción parcial",IF(P20&lt;=0,"Cerrado en plazo","Cerrado con retraso"))))))</f>
        <v/>
      </c>
      <c r="S20" s="12" t="n"/>
    </row>
    <row r="21" ht="22" customHeight="1">
      <c r="A21" s="3" t="n"/>
      <c r="B21" s="3" t="n"/>
      <c r="C21" s="3" t="n"/>
      <c r="D21" s="4">
        <f>IF(C21="","",IFERROR(VLOOKUP(C21,'Proveedores'!$A$3:$E$102,3,FALSE),"Proveedor no encontrado"))</f>
        <v/>
      </c>
      <c r="E21" s="3" t="n"/>
      <c r="F21" s="42" t="n"/>
      <c r="G21" s="42" t="n"/>
      <c r="H21" s="42" t="n"/>
      <c r="I21" s="6" t="n"/>
      <c r="J21" s="6" t="n"/>
      <c r="K21" s="43" t="n"/>
      <c r="L21" s="8">
        <f>IF(C21="","",IFERROR(VLOOKUP(C21,'Proveedores'!$A$3:$E$102,5,FALSE),0.21))</f>
        <v/>
      </c>
      <c r="M21" s="44">
        <f>IF(OR(K21="",L21=""),"",K21*(1+L21))</f>
        <v/>
      </c>
      <c r="N21" s="10">
        <f>IF(OR(F21="",G21=""),"",G21-F21)</f>
        <v/>
      </c>
      <c r="O21" s="10">
        <f>IF(OR(H21="",F21=""),"",H21-F21)</f>
        <v/>
      </c>
      <c r="P21" s="10">
        <f>IF(OR(H21="",G21=""),"",H21-G21)</f>
        <v/>
      </c>
      <c r="Q21" s="11">
        <f>IF(C21="","",IF(H21="","Pendiente",IF(G21="","Pendiente",IF(H21&lt;=G21,"En plazo","Con retraso"))))</f>
        <v/>
      </c>
      <c r="R21" s="11">
        <f>IF(C21="","",IF(H21="","Pendiente de recepción",IF(G21="","Pendiente de recepción",IF(OR(I21="",J21=""),"Recepción parcial",IF(J21&lt;I21,"Recepción parcial",IF(P21&lt;=0,"Cerrado en plazo","Cerrado con retraso"))))))</f>
        <v/>
      </c>
      <c r="S21" s="12" t="n"/>
    </row>
    <row r="22" ht="22" customHeight="1">
      <c r="A22" s="3" t="n"/>
      <c r="B22" s="3" t="n"/>
      <c r="C22" s="3" t="n"/>
      <c r="D22" s="13">
        <f>IF(C22="","",IFERROR(VLOOKUP(C22,'Proveedores'!$A$3:$E$102,3,FALSE),"Proveedor no encontrado"))</f>
        <v/>
      </c>
      <c r="E22" s="3" t="n"/>
      <c r="F22" s="42" t="n"/>
      <c r="G22" s="42" t="n"/>
      <c r="H22" s="42" t="n"/>
      <c r="I22" s="6" t="n"/>
      <c r="J22" s="6" t="n"/>
      <c r="K22" s="43" t="n"/>
      <c r="L22" s="14">
        <f>IF(C22="","",IFERROR(VLOOKUP(C22,'Proveedores'!$A$3:$E$102,5,FALSE),0.21))</f>
        <v/>
      </c>
      <c r="M22" s="45">
        <f>IF(OR(K22="",L22=""),"",K22*(1+L22))</f>
        <v/>
      </c>
      <c r="N22" s="16">
        <f>IF(OR(F22="",G22=""),"",G22-F22)</f>
        <v/>
      </c>
      <c r="O22" s="16">
        <f>IF(OR(H22="",F22=""),"",H22-F22)</f>
        <v/>
      </c>
      <c r="P22" s="16">
        <f>IF(OR(H22="",G22=""),"",H22-G22)</f>
        <v/>
      </c>
      <c r="Q22" s="17">
        <f>IF(C22="","",IF(H22="","Pendiente",IF(G22="","Pendiente",IF(H22&lt;=G22,"En plazo","Con retraso"))))</f>
        <v/>
      </c>
      <c r="R22" s="17">
        <f>IF(C22="","",IF(H22="","Pendiente de recepción",IF(G22="","Pendiente de recepción",IF(OR(I22="",J22=""),"Recepción parcial",IF(J22&lt;I22,"Recepción parcial",IF(P22&lt;=0,"Cerrado en plazo","Cerrado con retraso"))))))</f>
        <v/>
      </c>
      <c r="S22" s="12" t="n"/>
    </row>
    <row r="23" ht="22" customHeight="1">
      <c r="A23" s="3" t="n"/>
      <c r="B23" s="3" t="n"/>
      <c r="C23" s="3" t="n"/>
      <c r="D23" s="4">
        <f>IF(C23="","",IFERROR(VLOOKUP(C23,'Proveedores'!$A$3:$E$102,3,FALSE),"Proveedor no encontrado"))</f>
        <v/>
      </c>
      <c r="E23" s="3" t="n"/>
      <c r="F23" s="42" t="n"/>
      <c r="G23" s="42" t="n"/>
      <c r="H23" s="42" t="n"/>
      <c r="I23" s="6" t="n"/>
      <c r="J23" s="6" t="n"/>
      <c r="K23" s="43" t="n"/>
      <c r="L23" s="8">
        <f>IF(C23="","",IFERROR(VLOOKUP(C23,'Proveedores'!$A$3:$E$102,5,FALSE),0.21))</f>
        <v/>
      </c>
      <c r="M23" s="44">
        <f>IF(OR(K23="",L23=""),"",K23*(1+L23))</f>
        <v/>
      </c>
      <c r="N23" s="10">
        <f>IF(OR(F23="",G23=""),"",G23-F23)</f>
        <v/>
      </c>
      <c r="O23" s="10">
        <f>IF(OR(H23="",F23=""),"",H23-F23)</f>
        <v/>
      </c>
      <c r="P23" s="10">
        <f>IF(OR(H23="",G23=""),"",H23-G23)</f>
        <v/>
      </c>
      <c r="Q23" s="11">
        <f>IF(C23="","",IF(H23="","Pendiente",IF(G23="","Pendiente",IF(H23&lt;=G23,"En plazo","Con retraso"))))</f>
        <v/>
      </c>
      <c r="R23" s="11">
        <f>IF(C23="","",IF(H23="","Pendiente de recepción",IF(G23="","Pendiente de recepción",IF(OR(I23="",J23=""),"Recepción parcial",IF(J23&lt;I23,"Recepción parcial",IF(P23&lt;=0,"Cerrado en plazo","Cerrado con retraso"))))))</f>
        <v/>
      </c>
      <c r="S23" s="12" t="n"/>
    </row>
    <row r="24" ht="22" customHeight="1">
      <c r="A24" s="3" t="n"/>
      <c r="B24" s="3" t="n"/>
      <c r="C24" s="3" t="n"/>
      <c r="D24" s="13">
        <f>IF(C24="","",IFERROR(VLOOKUP(C24,'Proveedores'!$A$3:$E$102,3,FALSE),"Proveedor no encontrado"))</f>
        <v/>
      </c>
      <c r="E24" s="3" t="n"/>
      <c r="F24" s="42" t="n"/>
      <c r="G24" s="42" t="n"/>
      <c r="H24" s="42" t="n"/>
      <c r="I24" s="6" t="n"/>
      <c r="J24" s="6" t="n"/>
      <c r="K24" s="43" t="n"/>
      <c r="L24" s="14">
        <f>IF(C24="","",IFERROR(VLOOKUP(C24,'Proveedores'!$A$3:$E$102,5,FALSE),0.21))</f>
        <v/>
      </c>
      <c r="M24" s="45">
        <f>IF(OR(K24="",L24=""),"",K24*(1+L24))</f>
        <v/>
      </c>
      <c r="N24" s="16">
        <f>IF(OR(F24="",G24=""),"",G24-F24)</f>
        <v/>
      </c>
      <c r="O24" s="16">
        <f>IF(OR(H24="",F24=""),"",H24-F24)</f>
        <v/>
      </c>
      <c r="P24" s="16">
        <f>IF(OR(H24="",G24=""),"",H24-G24)</f>
        <v/>
      </c>
      <c r="Q24" s="17">
        <f>IF(C24="","",IF(H24="","Pendiente",IF(G24="","Pendiente",IF(H24&lt;=G24,"En plazo","Con retraso"))))</f>
        <v/>
      </c>
      <c r="R24" s="17">
        <f>IF(C24="","",IF(H24="","Pendiente de recepción",IF(G24="","Pendiente de recepción",IF(OR(I24="",J24=""),"Recepción parcial",IF(J24&lt;I24,"Recepción parcial",IF(P24&lt;=0,"Cerrado en plazo","Cerrado con retraso"))))))</f>
        <v/>
      </c>
      <c r="S24" s="12" t="n"/>
    </row>
    <row r="25" ht="22" customHeight="1">
      <c r="A25" s="3" t="n"/>
      <c r="B25" s="3" t="n"/>
      <c r="C25" s="3" t="n"/>
      <c r="D25" s="4">
        <f>IF(C25="","",IFERROR(VLOOKUP(C25,'Proveedores'!$A$3:$E$102,3,FALSE),"Proveedor no encontrado"))</f>
        <v/>
      </c>
      <c r="E25" s="3" t="n"/>
      <c r="F25" s="42" t="n"/>
      <c r="G25" s="42" t="n"/>
      <c r="H25" s="42" t="n"/>
      <c r="I25" s="6" t="n"/>
      <c r="J25" s="6" t="n"/>
      <c r="K25" s="43" t="n"/>
      <c r="L25" s="8">
        <f>IF(C25="","",IFERROR(VLOOKUP(C25,'Proveedores'!$A$3:$E$102,5,FALSE),0.21))</f>
        <v/>
      </c>
      <c r="M25" s="44">
        <f>IF(OR(K25="",L25=""),"",K25*(1+L25))</f>
        <v/>
      </c>
      <c r="N25" s="10">
        <f>IF(OR(F25="",G25=""),"",G25-F25)</f>
        <v/>
      </c>
      <c r="O25" s="10">
        <f>IF(OR(H25="",F25=""),"",H25-F25)</f>
        <v/>
      </c>
      <c r="P25" s="10">
        <f>IF(OR(H25="",G25=""),"",H25-G25)</f>
        <v/>
      </c>
      <c r="Q25" s="11">
        <f>IF(C25="","",IF(H25="","Pendiente",IF(G25="","Pendiente",IF(H25&lt;=G25,"En plazo","Con retraso"))))</f>
        <v/>
      </c>
      <c r="R25" s="11">
        <f>IF(C25="","",IF(H25="","Pendiente de recepción",IF(G25="","Pendiente de recepción",IF(OR(I25="",J25=""),"Recepción parcial",IF(J25&lt;I25,"Recepción parcial",IF(P25&lt;=0,"Cerrado en plazo","Cerrado con retraso"))))))</f>
        <v/>
      </c>
      <c r="S25" s="12" t="n"/>
    </row>
    <row r="26" ht="22" customHeight="1">
      <c r="A26" s="3" t="n"/>
      <c r="B26" s="3" t="n"/>
      <c r="C26" s="3" t="n"/>
      <c r="D26" s="13">
        <f>IF(C26="","",IFERROR(VLOOKUP(C26,'Proveedores'!$A$3:$E$102,3,FALSE),"Proveedor no encontrado"))</f>
        <v/>
      </c>
      <c r="E26" s="3" t="n"/>
      <c r="F26" s="42" t="n"/>
      <c r="G26" s="42" t="n"/>
      <c r="H26" s="42" t="n"/>
      <c r="I26" s="6" t="n"/>
      <c r="J26" s="6" t="n"/>
      <c r="K26" s="43" t="n"/>
      <c r="L26" s="14">
        <f>IF(C26="","",IFERROR(VLOOKUP(C26,'Proveedores'!$A$3:$E$102,5,FALSE),0.21))</f>
        <v/>
      </c>
      <c r="M26" s="45">
        <f>IF(OR(K26="",L26=""),"",K26*(1+L26))</f>
        <v/>
      </c>
      <c r="N26" s="16">
        <f>IF(OR(F26="",G26=""),"",G26-F26)</f>
        <v/>
      </c>
      <c r="O26" s="16">
        <f>IF(OR(H26="",F26=""),"",H26-F26)</f>
        <v/>
      </c>
      <c r="P26" s="16">
        <f>IF(OR(H26="",G26=""),"",H26-G26)</f>
        <v/>
      </c>
      <c r="Q26" s="17">
        <f>IF(C26="","",IF(H26="","Pendiente",IF(G26="","Pendiente",IF(H26&lt;=G26,"En plazo","Con retraso"))))</f>
        <v/>
      </c>
      <c r="R26" s="17">
        <f>IF(C26="","",IF(H26="","Pendiente de recepción",IF(G26="","Pendiente de recepción",IF(OR(I26="",J26=""),"Recepción parcial",IF(J26&lt;I26,"Recepción parcial",IF(P26&lt;=0,"Cerrado en plazo","Cerrado con retraso"))))))</f>
        <v/>
      </c>
      <c r="S26" s="12" t="n"/>
    </row>
    <row r="27" ht="22" customHeight="1">
      <c r="A27" s="3" t="n"/>
      <c r="B27" s="3" t="n"/>
      <c r="C27" s="3" t="n"/>
      <c r="D27" s="4">
        <f>IF(C27="","",IFERROR(VLOOKUP(C27,'Proveedores'!$A$3:$E$102,3,FALSE),"Proveedor no encontrado"))</f>
        <v/>
      </c>
      <c r="E27" s="3" t="n"/>
      <c r="F27" s="42" t="n"/>
      <c r="G27" s="42" t="n"/>
      <c r="H27" s="42" t="n"/>
      <c r="I27" s="6" t="n"/>
      <c r="J27" s="6" t="n"/>
      <c r="K27" s="43" t="n"/>
      <c r="L27" s="8">
        <f>IF(C27="","",IFERROR(VLOOKUP(C27,'Proveedores'!$A$3:$E$102,5,FALSE),0.21))</f>
        <v/>
      </c>
      <c r="M27" s="44">
        <f>IF(OR(K27="",L27=""),"",K27*(1+L27))</f>
        <v/>
      </c>
      <c r="N27" s="10">
        <f>IF(OR(F27="",G27=""),"",G27-F27)</f>
        <v/>
      </c>
      <c r="O27" s="10">
        <f>IF(OR(H27="",F27=""),"",H27-F27)</f>
        <v/>
      </c>
      <c r="P27" s="10">
        <f>IF(OR(H27="",G27=""),"",H27-G27)</f>
        <v/>
      </c>
      <c r="Q27" s="11">
        <f>IF(C27="","",IF(H27="","Pendiente",IF(G27="","Pendiente",IF(H27&lt;=G27,"En plazo","Con retraso"))))</f>
        <v/>
      </c>
      <c r="R27" s="11">
        <f>IF(C27="","",IF(H27="","Pendiente de recepción",IF(G27="","Pendiente de recepción",IF(OR(I27="",J27=""),"Recepción parcial",IF(J27&lt;I27,"Recepción parcial",IF(P27&lt;=0,"Cerrado en plazo","Cerrado con retraso"))))))</f>
        <v/>
      </c>
      <c r="S27" s="12" t="n"/>
    </row>
    <row r="28" ht="22" customHeight="1">
      <c r="A28" s="3" t="n"/>
      <c r="B28" s="3" t="n"/>
      <c r="C28" s="3" t="n"/>
      <c r="D28" s="13">
        <f>IF(C28="","",IFERROR(VLOOKUP(C28,'Proveedores'!$A$3:$E$102,3,FALSE),"Proveedor no encontrado"))</f>
        <v/>
      </c>
      <c r="E28" s="3" t="n"/>
      <c r="F28" s="42" t="n"/>
      <c r="G28" s="42" t="n"/>
      <c r="H28" s="42" t="n"/>
      <c r="I28" s="6" t="n"/>
      <c r="J28" s="6" t="n"/>
      <c r="K28" s="43" t="n"/>
      <c r="L28" s="14">
        <f>IF(C28="","",IFERROR(VLOOKUP(C28,'Proveedores'!$A$3:$E$102,5,FALSE),0.21))</f>
        <v/>
      </c>
      <c r="M28" s="45">
        <f>IF(OR(K28="",L28=""),"",K28*(1+L28))</f>
        <v/>
      </c>
      <c r="N28" s="16">
        <f>IF(OR(F28="",G28=""),"",G28-F28)</f>
        <v/>
      </c>
      <c r="O28" s="16">
        <f>IF(OR(H28="",F28=""),"",H28-F28)</f>
        <v/>
      </c>
      <c r="P28" s="16">
        <f>IF(OR(H28="",G28=""),"",H28-G28)</f>
        <v/>
      </c>
      <c r="Q28" s="17">
        <f>IF(C28="","",IF(H28="","Pendiente",IF(G28="","Pendiente",IF(H28&lt;=G28,"En plazo","Con retraso"))))</f>
        <v/>
      </c>
      <c r="R28" s="17">
        <f>IF(C28="","",IF(H28="","Pendiente de recepción",IF(G28="","Pendiente de recepción",IF(OR(I28="",J28=""),"Recepción parcial",IF(J28&lt;I28,"Recepción parcial",IF(P28&lt;=0,"Cerrado en plazo","Cerrado con retraso"))))))</f>
        <v/>
      </c>
      <c r="S28" s="12" t="n"/>
    </row>
    <row r="29" ht="22" customHeight="1">
      <c r="A29" s="3" t="n"/>
      <c r="B29" s="3" t="n"/>
      <c r="C29" s="3" t="n"/>
      <c r="D29" s="4">
        <f>IF(C29="","",IFERROR(VLOOKUP(C29,'Proveedores'!$A$3:$E$102,3,FALSE),"Proveedor no encontrado"))</f>
        <v/>
      </c>
      <c r="E29" s="3" t="n"/>
      <c r="F29" s="42" t="n"/>
      <c r="G29" s="42" t="n"/>
      <c r="H29" s="42" t="n"/>
      <c r="I29" s="6" t="n"/>
      <c r="J29" s="6" t="n"/>
      <c r="K29" s="43" t="n"/>
      <c r="L29" s="8">
        <f>IF(C29="","",IFERROR(VLOOKUP(C29,'Proveedores'!$A$3:$E$102,5,FALSE),0.21))</f>
        <v/>
      </c>
      <c r="M29" s="44">
        <f>IF(OR(K29="",L29=""),"",K29*(1+L29))</f>
        <v/>
      </c>
      <c r="N29" s="10">
        <f>IF(OR(F29="",G29=""),"",G29-F29)</f>
        <v/>
      </c>
      <c r="O29" s="10">
        <f>IF(OR(H29="",F29=""),"",H29-F29)</f>
        <v/>
      </c>
      <c r="P29" s="10">
        <f>IF(OR(H29="",G29=""),"",H29-G29)</f>
        <v/>
      </c>
      <c r="Q29" s="11">
        <f>IF(C29="","",IF(H29="","Pendiente",IF(G29="","Pendiente",IF(H29&lt;=G29,"En plazo","Con retraso"))))</f>
        <v/>
      </c>
      <c r="R29" s="11">
        <f>IF(C29="","",IF(H29="","Pendiente de recepción",IF(G29="","Pendiente de recepción",IF(OR(I29="",J29=""),"Recepción parcial",IF(J29&lt;I29,"Recepción parcial",IF(P29&lt;=0,"Cerrado en plazo","Cerrado con retraso"))))))</f>
        <v/>
      </c>
      <c r="S29" s="12" t="n"/>
    </row>
    <row r="30" ht="22" customHeight="1">
      <c r="A30" s="3" t="n"/>
      <c r="B30" s="3" t="n"/>
      <c r="C30" s="3" t="n"/>
      <c r="D30" s="13">
        <f>IF(C30="","",IFERROR(VLOOKUP(C30,'Proveedores'!$A$3:$E$102,3,FALSE),"Proveedor no encontrado"))</f>
        <v/>
      </c>
      <c r="E30" s="3" t="n"/>
      <c r="F30" s="42" t="n"/>
      <c r="G30" s="42" t="n"/>
      <c r="H30" s="42" t="n"/>
      <c r="I30" s="6" t="n"/>
      <c r="J30" s="6" t="n"/>
      <c r="K30" s="43" t="n"/>
      <c r="L30" s="14">
        <f>IF(C30="","",IFERROR(VLOOKUP(C30,'Proveedores'!$A$3:$E$102,5,FALSE),0.21))</f>
        <v/>
      </c>
      <c r="M30" s="45">
        <f>IF(OR(K30="",L30=""),"",K30*(1+L30))</f>
        <v/>
      </c>
      <c r="N30" s="16">
        <f>IF(OR(F30="",G30=""),"",G30-F30)</f>
        <v/>
      </c>
      <c r="O30" s="16">
        <f>IF(OR(H30="",F30=""),"",H30-F30)</f>
        <v/>
      </c>
      <c r="P30" s="16">
        <f>IF(OR(H30="",G30=""),"",H30-G30)</f>
        <v/>
      </c>
      <c r="Q30" s="17">
        <f>IF(C30="","",IF(H30="","Pendiente",IF(G30="","Pendiente",IF(H30&lt;=G30,"En plazo","Con retraso"))))</f>
        <v/>
      </c>
      <c r="R30" s="17">
        <f>IF(C30="","",IF(H30="","Pendiente de recepción",IF(G30="","Pendiente de recepción",IF(OR(I30="",J30=""),"Recepción parcial",IF(J30&lt;I30,"Recepción parcial",IF(P30&lt;=0,"Cerrado en plazo","Cerrado con retraso"))))))</f>
        <v/>
      </c>
      <c r="S30" s="12" t="n"/>
    </row>
    <row r="31" ht="22" customHeight="1">
      <c r="A31" s="3" t="n"/>
      <c r="B31" s="3" t="n"/>
      <c r="C31" s="3" t="n"/>
      <c r="D31" s="4">
        <f>IF(C31="","",IFERROR(VLOOKUP(C31,'Proveedores'!$A$3:$E$102,3,FALSE),"Proveedor no encontrado"))</f>
        <v/>
      </c>
      <c r="E31" s="3" t="n"/>
      <c r="F31" s="42" t="n"/>
      <c r="G31" s="42" t="n"/>
      <c r="H31" s="42" t="n"/>
      <c r="I31" s="6" t="n"/>
      <c r="J31" s="6" t="n"/>
      <c r="K31" s="43" t="n"/>
      <c r="L31" s="8">
        <f>IF(C31="","",IFERROR(VLOOKUP(C31,'Proveedores'!$A$3:$E$102,5,FALSE),0.21))</f>
        <v/>
      </c>
      <c r="M31" s="44">
        <f>IF(OR(K31="",L31=""),"",K31*(1+L31))</f>
        <v/>
      </c>
      <c r="N31" s="10">
        <f>IF(OR(F31="",G31=""),"",G31-F31)</f>
        <v/>
      </c>
      <c r="O31" s="10">
        <f>IF(OR(H31="",F31=""),"",H31-F31)</f>
        <v/>
      </c>
      <c r="P31" s="10">
        <f>IF(OR(H31="",G31=""),"",H31-G31)</f>
        <v/>
      </c>
      <c r="Q31" s="11">
        <f>IF(C31="","",IF(H31="","Pendiente",IF(G31="","Pendiente",IF(H31&lt;=G31,"En plazo","Con retraso"))))</f>
        <v/>
      </c>
      <c r="R31" s="11">
        <f>IF(C31="","",IF(H31="","Pendiente de recepción",IF(G31="","Pendiente de recepción",IF(OR(I31="",J31=""),"Recepción parcial",IF(J31&lt;I31,"Recepción parcial",IF(P31&lt;=0,"Cerrado en plazo","Cerrado con retraso"))))))</f>
        <v/>
      </c>
      <c r="S31" s="12" t="n"/>
    </row>
    <row r="32" ht="22" customHeight="1">
      <c r="A32" s="3" t="n"/>
      <c r="B32" s="3" t="n"/>
      <c r="C32" s="3" t="n"/>
      <c r="D32" s="13">
        <f>IF(C32="","",IFERROR(VLOOKUP(C32,'Proveedores'!$A$3:$E$102,3,FALSE),"Proveedor no encontrado"))</f>
        <v/>
      </c>
      <c r="E32" s="3" t="n"/>
      <c r="F32" s="42" t="n"/>
      <c r="G32" s="42" t="n"/>
      <c r="H32" s="42" t="n"/>
      <c r="I32" s="6" t="n"/>
      <c r="J32" s="6" t="n"/>
      <c r="K32" s="43" t="n"/>
      <c r="L32" s="14">
        <f>IF(C32="","",IFERROR(VLOOKUP(C32,'Proveedores'!$A$3:$E$102,5,FALSE),0.21))</f>
        <v/>
      </c>
      <c r="M32" s="45">
        <f>IF(OR(K32="",L32=""),"",K32*(1+L32))</f>
        <v/>
      </c>
      <c r="N32" s="16">
        <f>IF(OR(F32="",G32=""),"",G32-F32)</f>
        <v/>
      </c>
      <c r="O32" s="16">
        <f>IF(OR(H32="",F32=""),"",H32-F32)</f>
        <v/>
      </c>
      <c r="P32" s="16">
        <f>IF(OR(H32="",G32=""),"",H32-G32)</f>
        <v/>
      </c>
      <c r="Q32" s="17">
        <f>IF(C32="","",IF(H32="","Pendiente",IF(G32="","Pendiente",IF(H32&lt;=G32,"En plazo","Con retraso"))))</f>
        <v/>
      </c>
      <c r="R32" s="17">
        <f>IF(C32="","",IF(H32="","Pendiente de recepción",IF(G32="","Pendiente de recepción",IF(OR(I32="",J32=""),"Recepción parcial",IF(J32&lt;I32,"Recepción parcial",IF(P32&lt;=0,"Cerrado en plazo","Cerrado con retraso"))))))</f>
        <v/>
      </c>
      <c r="S32" s="12" t="n"/>
    </row>
    <row r="33" ht="22" customHeight="1">
      <c r="A33" s="3" t="n"/>
      <c r="B33" s="3" t="n"/>
      <c r="C33" s="3" t="n"/>
      <c r="D33" s="4">
        <f>IF(C33="","",IFERROR(VLOOKUP(C33,'Proveedores'!$A$3:$E$102,3,FALSE),"Proveedor no encontrado"))</f>
        <v/>
      </c>
      <c r="E33" s="3" t="n"/>
      <c r="F33" s="42" t="n"/>
      <c r="G33" s="42" t="n"/>
      <c r="H33" s="42" t="n"/>
      <c r="I33" s="6" t="n"/>
      <c r="J33" s="6" t="n"/>
      <c r="K33" s="43" t="n"/>
      <c r="L33" s="8">
        <f>IF(C33="","",IFERROR(VLOOKUP(C33,'Proveedores'!$A$3:$E$102,5,FALSE),0.21))</f>
        <v/>
      </c>
      <c r="M33" s="44">
        <f>IF(OR(K33="",L33=""),"",K33*(1+L33))</f>
        <v/>
      </c>
      <c r="N33" s="10">
        <f>IF(OR(F33="",G33=""),"",G33-F33)</f>
        <v/>
      </c>
      <c r="O33" s="10">
        <f>IF(OR(H33="",F33=""),"",H33-F33)</f>
        <v/>
      </c>
      <c r="P33" s="10">
        <f>IF(OR(H33="",G33=""),"",H33-G33)</f>
        <v/>
      </c>
      <c r="Q33" s="11">
        <f>IF(C33="","",IF(H33="","Pendiente",IF(G33="","Pendiente",IF(H33&lt;=G33,"En plazo","Con retraso"))))</f>
        <v/>
      </c>
      <c r="R33" s="11">
        <f>IF(C33="","",IF(H33="","Pendiente de recepción",IF(G33="","Pendiente de recepción",IF(OR(I33="",J33=""),"Recepción parcial",IF(J33&lt;I33,"Recepción parcial",IF(P33&lt;=0,"Cerrado en plazo","Cerrado con retraso"))))))</f>
        <v/>
      </c>
      <c r="S33" s="12" t="n"/>
    </row>
    <row r="34" ht="22" customHeight="1">
      <c r="A34" s="3" t="n"/>
      <c r="B34" s="3" t="n"/>
      <c r="C34" s="3" t="n"/>
      <c r="D34" s="13">
        <f>IF(C34="","",IFERROR(VLOOKUP(C34,'Proveedores'!$A$3:$E$102,3,FALSE),"Proveedor no encontrado"))</f>
        <v/>
      </c>
      <c r="E34" s="3" t="n"/>
      <c r="F34" s="42" t="n"/>
      <c r="G34" s="42" t="n"/>
      <c r="H34" s="42" t="n"/>
      <c r="I34" s="6" t="n"/>
      <c r="J34" s="6" t="n"/>
      <c r="K34" s="43" t="n"/>
      <c r="L34" s="14">
        <f>IF(C34="","",IFERROR(VLOOKUP(C34,'Proveedores'!$A$3:$E$102,5,FALSE),0.21))</f>
        <v/>
      </c>
      <c r="M34" s="45">
        <f>IF(OR(K34="",L34=""),"",K34*(1+L34))</f>
        <v/>
      </c>
      <c r="N34" s="16">
        <f>IF(OR(F34="",G34=""),"",G34-F34)</f>
        <v/>
      </c>
      <c r="O34" s="16">
        <f>IF(OR(H34="",F34=""),"",H34-F34)</f>
        <v/>
      </c>
      <c r="P34" s="16">
        <f>IF(OR(H34="",G34=""),"",H34-G34)</f>
        <v/>
      </c>
      <c r="Q34" s="17">
        <f>IF(C34="","",IF(H34="","Pendiente",IF(G34="","Pendiente",IF(H34&lt;=G34,"En plazo","Con retraso"))))</f>
        <v/>
      </c>
      <c r="R34" s="17">
        <f>IF(C34="","",IF(H34="","Pendiente de recepción",IF(G34="","Pendiente de recepción",IF(OR(I34="",J34=""),"Recepción parcial",IF(J34&lt;I34,"Recepción parcial",IF(P34&lt;=0,"Cerrado en plazo","Cerrado con retraso"))))))</f>
        <v/>
      </c>
      <c r="S34" s="12" t="n"/>
    </row>
    <row r="35" ht="22" customHeight="1">
      <c r="A35" s="3" t="n"/>
      <c r="B35" s="3" t="n"/>
      <c r="C35" s="3" t="n"/>
      <c r="D35" s="4">
        <f>IF(C35="","",IFERROR(VLOOKUP(C35,'Proveedores'!$A$3:$E$102,3,FALSE),"Proveedor no encontrado"))</f>
        <v/>
      </c>
      <c r="E35" s="3" t="n"/>
      <c r="F35" s="42" t="n"/>
      <c r="G35" s="42" t="n"/>
      <c r="H35" s="42" t="n"/>
      <c r="I35" s="6" t="n"/>
      <c r="J35" s="6" t="n"/>
      <c r="K35" s="43" t="n"/>
      <c r="L35" s="8">
        <f>IF(C35="","",IFERROR(VLOOKUP(C35,'Proveedores'!$A$3:$E$102,5,FALSE),0.21))</f>
        <v/>
      </c>
      <c r="M35" s="44">
        <f>IF(OR(K35="",L35=""),"",K35*(1+L35))</f>
        <v/>
      </c>
      <c r="N35" s="10">
        <f>IF(OR(F35="",G35=""),"",G35-F35)</f>
        <v/>
      </c>
      <c r="O35" s="10">
        <f>IF(OR(H35="",F35=""),"",H35-F35)</f>
        <v/>
      </c>
      <c r="P35" s="10">
        <f>IF(OR(H35="",G35=""),"",H35-G35)</f>
        <v/>
      </c>
      <c r="Q35" s="11">
        <f>IF(C35="","",IF(H35="","Pendiente",IF(G35="","Pendiente",IF(H35&lt;=G35,"En plazo","Con retraso"))))</f>
        <v/>
      </c>
      <c r="R35" s="11">
        <f>IF(C35="","",IF(H35="","Pendiente de recepción",IF(G35="","Pendiente de recepción",IF(OR(I35="",J35=""),"Recepción parcial",IF(J35&lt;I35,"Recepción parcial",IF(P35&lt;=0,"Cerrado en plazo","Cerrado con retraso"))))))</f>
        <v/>
      </c>
      <c r="S35" s="12" t="n"/>
    </row>
    <row r="36" ht="22" customHeight="1">
      <c r="A36" s="3" t="n"/>
      <c r="B36" s="3" t="n"/>
      <c r="C36" s="3" t="n"/>
      <c r="D36" s="13">
        <f>IF(C36="","",IFERROR(VLOOKUP(C36,'Proveedores'!$A$3:$E$102,3,FALSE),"Proveedor no encontrado"))</f>
        <v/>
      </c>
      <c r="E36" s="3" t="n"/>
      <c r="F36" s="42" t="n"/>
      <c r="G36" s="42" t="n"/>
      <c r="H36" s="42" t="n"/>
      <c r="I36" s="6" t="n"/>
      <c r="J36" s="6" t="n"/>
      <c r="K36" s="43" t="n"/>
      <c r="L36" s="14">
        <f>IF(C36="","",IFERROR(VLOOKUP(C36,'Proveedores'!$A$3:$E$102,5,FALSE),0.21))</f>
        <v/>
      </c>
      <c r="M36" s="45">
        <f>IF(OR(K36="",L36=""),"",K36*(1+L36))</f>
        <v/>
      </c>
      <c r="N36" s="16">
        <f>IF(OR(F36="",G36=""),"",G36-F36)</f>
        <v/>
      </c>
      <c r="O36" s="16">
        <f>IF(OR(H36="",F36=""),"",H36-F36)</f>
        <v/>
      </c>
      <c r="P36" s="16">
        <f>IF(OR(H36="",G36=""),"",H36-G36)</f>
        <v/>
      </c>
      <c r="Q36" s="17">
        <f>IF(C36="","",IF(H36="","Pendiente",IF(G36="","Pendiente",IF(H36&lt;=G36,"En plazo","Con retraso"))))</f>
        <v/>
      </c>
      <c r="R36" s="17">
        <f>IF(C36="","",IF(H36="","Pendiente de recepción",IF(G36="","Pendiente de recepción",IF(OR(I36="",J36=""),"Recepción parcial",IF(J36&lt;I36,"Recepción parcial",IF(P36&lt;=0,"Cerrado en plazo","Cerrado con retraso"))))))</f>
        <v/>
      </c>
      <c r="S36" s="12" t="n"/>
    </row>
    <row r="37" ht="22" customHeight="1">
      <c r="A37" s="3" t="n"/>
      <c r="B37" s="3" t="n"/>
      <c r="C37" s="3" t="n"/>
      <c r="D37" s="4">
        <f>IF(C37="","",IFERROR(VLOOKUP(C37,'Proveedores'!$A$3:$E$102,3,FALSE),"Proveedor no encontrado"))</f>
        <v/>
      </c>
      <c r="E37" s="3" t="n"/>
      <c r="F37" s="42" t="n"/>
      <c r="G37" s="42" t="n"/>
      <c r="H37" s="42" t="n"/>
      <c r="I37" s="6" t="n"/>
      <c r="J37" s="6" t="n"/>
      <c r="K37" s="43" t="n"/>
      <c r="L37" s="8">
        <f>IF(C37="","",IFERROR(VLOOKUP(C37,'Proveedores'!$A$3:$E$102,5,FALSE),0.21))</f>
        <v/>
      </c>
      <c r="M37" s="44">
        <f>IF(OR(K37="",L37=""),"",K37*(1+L37))</f>
        <v/>
      </c>
      <c r="N37" s="10">
        <f>IF(OR(F37="",G37=""),"",G37-F37)</f>
        <v/>
      </c>
      <c r="O37" s="10">
        <f>IF(OR(H37="",F37=""),"",H37-F37)</f>
        <v/>
      </c>
      <c r="P37" s="10">
        <f>IF(OR(H37="",G37=""),"",H37-G37)</f>
        <v/>
      </c>
      <c r="Q37" s="11">
        <f>IF(C37="","",IF(H37="","Pendiente",IF(G37="","Pendiente",IF(H37&lt;=G37,"En plazo","Con retraso"))))</f>
        <v/>
      </c>
      <c r="R37" s="11">
        <f>IF(C37="","",IF(H37="","Pendiente de recepción",IF(G37="","Pendiente de recepción",IF(OR(I37="",J37=""),"Recepción parcial",IF(J37&lt;I37,"Recepción parcial",IF(P37&lt;=0,"Cerrado en plazo","Cerrado con retraso"))))))</f>
        <v/>
      </c>
      <c r="S37" s="12" t="n"/>
    </row>
    <row r="38" ht="22" customHeight="1">
      <c r="A38" s="3" t="n"/>
      <c r="B38" s="3" t="n"/>
      <c r="C38" s="3" t="n"/>
      <c r="D38" s="13">
        <f>IF(C38="","",IFERROR(VLOOKUP(C38,'Proveedores'!$A$3:$E$102,3,FALSE),"Proveedor no encontrado"))</f>
        <v/>
      </c>
      <c r="E38" s="3" t="n"/>
      <c r="F38" s="42" t="n"/>
      <c r="G38" s="42" t="n"/>
      <c r="H38" s="42" t="n"/>
      <c r="I38" s="6" t="n"/>
      <c r="J38" s="6" t="n"/>
      <c r="K38" s="43" t="n"/>
      <c r="L38" s="14">
        <f>IF(C38="","",IFERROR(VLOOKUP(C38,'Proveedores'!$A$3:$E$102,5,FALSE),0.21))</f>
        <v/>
      </c>
      <c r="M38" s="45">
        <f>IF(OR(K38="",L38=""),"",K38*(1+L38))</f>
        <v/>
      </c>
      <c r="N38" s="16">
        <f>IF(OR(F38="",G38=""),"",G38-F38)</f>
        <v/>
      </c>
      <c r="O38" s="16">
        <f>IF(OR(H38="",F38=""),"",H38-F38)</f>
        <v/>
      </c>
      <c r="P38" s="16">
        <f>IF(OR(H38="",G38=""),"",H38-G38)</f>
        <v/>
      </c>
      <c r="Q38" s="17">
        <f>IF(C38="","",IF(H38="","Pendiente",IF(G38="","Pendiente",IF(H38&lt;=G38,"En plazo","Con retraso"))))</f>
        <v/>
      </c>
      <c r="R38" s="17">
        <f>IF(C38="","",IF(H38="","Pendiente de recepción",IF(G38="","Pendiente de recepción",IF(OR(I38="",J38=""),"Recepción parcial",IF(J38&lt;I38,"Recepción parcial",IF(P38&lt;=0,"Cerrado en plazo","Cerrado con retraso"))))))</f>
        <v/>
      </c>
      <c r="S38" s="12" t="n"/>
    </row>
    <row r="39" ht="22" customHeight="1">
      <c r="A39" s="3" t="n"/>
      <c r="B39" s="3" t="n"/>
      <c r="C39" s="3" t="n"/>
      <c r="D39" s="4">
        <f>IF(C39="","",IFERROR(VLOOKUP(C39,'Proveedores'!$A$3:$E$102,3,FALSE),"Proveedor no encontrado"))</f>
        <v/>
      </c>
      <c r="E39" s="3" t="n"/>
      <c r="F39" s="42" t="n"/>
      <c r="G39" s="42" t="n"/>
      <c r="H39" s="42" t="n"/>
      <c r="I39" s="6" t="n"/>
      <c r="J39" s="6" t="n"/>
      <c r="K39" s="43" t="n"/>
      <c r="L39" s="8">
        <f>IF(C39="","",IFERROR(VLOOKUP(C39,'Proveedores'!$A$3:$E$102,5,FALSE),0.21))</f>
        <v/>
      </c>
      <c r="M39" s="44">
        <f>IF(OR(K39="",L39=""),"",K39*(1+L39))</f>
        <v/>
      </c>
      <c r="N39" s="10">
        <f>IF(OR(F39="",G39=""),"",G39-F39)</f>
        <v/>
      </c>
      <c r="O39" s="10">
        <f>IF(OR(H39="",F39=""),"",H39-F39)</f>
        <v/>
      </c>
      <c r="P39" s="10">
        <f>IF(OR(H39="",G39=""),"",H39-G39)</f>
        <v/>
      </c>
      <c r="Q39" s="11">
        <f>IF(C39="","",IF(H39="","Pendiente",IF(G39="","Pendiente",IF(H39&lt;=G39,"En plazo","Con retraso"))))</f>
        <v/>
      </c>
      <c r="R39" s="11">
        <f>IF(C39="","",IF(H39="","Pendiente de recepción",IF(G39="","Pendiente de recepción",IF(OR(I39="",J39=""),"Recepción parcial",IF(J39&lt;I39,"Recepción parcial",IF(P39&lt;=0,"Cerrado en plazo","Cerrado con retraso"))))))</f>
        <v/>
      </c>
      <c r="S39" s="12" t="n"/>
    </row>
    <row r="40" ht="22" customHeight="1">
      <c r="A40" s="3" t="n"/>
      <c r="B40" s="3" t="n"/>
      <c r="C40" s="3" t="n"/>
      <c r="D40" s="13">
        <f>IF(C40="","",IFERROR(VLOOKUP(C40,'Proveedores'!$A$3:$E$102,3,FALSE),"Proveedor no encontrado"))</f>
        <v/>
      </c>
      <c r="E40" s="3" t="n"/>
      <c r="F40" s="42" t="n"/>
      <c r="G40" s="42" t="n"/>
      <c r="H40" s="42" t="n"/>
      <c r="I40" s="6" t="n"/>
      <c r="J40" s="6" t="n"/>
      <c r="K40" s="43" t="n"/>
      <c r="L40" s="14">
        <f>IF(C40="","",IFERROR(VLOOKUP(C40,'Proveedores'!$A$3:$E$102,5,FALSE),0.21))</f>
        <v/>
      </c>
      <c r="M40" s="45">
        <f>IF(OR(K40="",L40=""),"",K40*(1+L40))</f>
        <v/>
      </c>
      <c r="N40" s="16">
        <f>IF(OR(F40="",G40=""),"",G40-F40)</f>
        <v/>
      </c>
      <c r="O40" s="16">
        <f>IF(OR(H40="",F40=""),"",H40-F40)</f>
        <v/>
      </c>
      <c r="P40" s="16">
        <f>IF(OR(H40="",G40=""),"",H40-G40)</f>
        <v/>
      </c>
      <c r="Q40" s="17">
        <f>IF(C40="","",IF(H40="","Pendiente",IF(G40="","Pendiente",IF(H40&lt;=G40,"En plazo","Con retraso"))))</f>
        <v/>
      </c>
      <c r="R40" s="17">
        <f>IF(C40="","",IF(H40="","Pendiente de recepción",IF(G40="","Pendiente de recepción",IF(OR(I40="",J40=""),"Recepción parcial",IF(J40&lt;I40,"Recepción parcial",IF(P40&lt;=0,"Cerrado en plazo","Cerrado con retraso"))))))</f>
        <v/>
      </c>
      <c r="S40" s="12" t="n"/>
    </row>
    <row r="41" ht="22" customHeight="1">
      <c r="A41" s="3" t="n"/>
      <c r="B41" s="3" t="n"/>
      <c r="C41" s="3" t="n"/>
      <c r="D41" s="4">
        <f>IF(C41="","",IFERROR(VLOOKUP(C41,'Proveedores'!$A$3:$E$102,3,FALSE),"Proveedor no encontrado"))</f>
        <v/>
      </c>
      <c r="E41" s="3" t="n"/>
      <c r="F41" s="42" t="n"/>
      <c r="G41" s="42" t="n"/>
      <c r="H41" s="42" t="n"/>
      <c r="I41" s="6" t="n"/>
      <c r="J41" s="6" t="n"/>
      <c r="K41" s="43" t="n"/>
      <c r="L41" s="8">
        <f>IF(C41="","",IFERROR(VLOOKUP(C41,'Proveedores'!$A$3:$E$102,5,FALSE),0.21))</f>
        <v/>
      </c>
      <c r="M41" s="44">
        <f>IF(OR(K41="",L41=""),"",K41*(1+L41))</f>
        <v/>
      </c>
      <c r="N41" s="10">
        <f>IF(OR(F41="",G41=""),"",G41-F41)</f>
        <v/>
      </c>
      <c r="O41" s="10">
        <f>IF(OR(H41="",F41=""),"",H41-F41)</f>
        <v/>
      </c>
      <c r="P41" s="10">
        <f>IF(OR(H41="",G41=""),"",H41-G41)</f>
        <v/>
      </c>
      <c r="Q41" s="11">
        <f>IF(C41="","",IF(H41="","Pendiente",IF(G41="","Pendiente",IF(H41&lt;=G41,"En plazo","Con retraso"))))</f>
        <v/>
      </c>
      <c r="R41" s="11">
        <f>IF(C41="","",IF(H41="","Pendiente de recepción",IF(G41="","Pendiente de recepción",IF(OR(I41="",J41=""),"Recepción parcial",IF(J41&lt;I41,"Recepción parcial",IF(P41&lt;=0,"Cerrado en plazo","Cerrado con retraso"))))))</f>
        <v/>
      </c>
      <c r="S41" s="12" t="n"/>
    </row>
    <row r="42" ht="22" customHeight="1">
      <c r="A42" s="3" t="n"/>
      <c r="B42" s="3" t="n"/>
      <c r="C42" s="3" t="n"/>
      <c r="D42" s="13">
        <f>IF(C42="","",IFERROR(VLOOKUP(C42,'Proveedores'!$A$3:$E$102,3,FALSE),"Proveedor no encontrado"))</f>
        <v/>
      </c>
      <c r="E42" s="3" t="n"/>
      <c r="F42" s="42" t="n"/>
      <c r="G42" s="42" t="n"/>
      <c r="H42" s="42" t="n"/>
      <c r="I42" s="6" t="n"/>
      <c r="J42" s="6" t="n"/>
      <c r="K42" s="43" t="n"/>
      <c r="L42" s="14">
        <f>IF(C42="","",IFERROR(VLOOKUP(C42,'Proveedores'!$A$3:$E$102,5,FALSE),0.21))</f>
        <v/>
      </c>
      <c r="M42" s="45">
        <f>IF(OR(K42="",L42=""),"",K42*(1+L42))</f>
        <v/>
      </c>
      <c r="N42" s="16">
        <f>IF(OR(F42="",G42=""),"",G42-F42)</f>
        <v/>
      </c>
      <c r="O42" s="16">
        <f>IF(OR(H42="",F42=""),"",H42-F42)</f>
        <v/>
      </c>
      <c r="P42" s="16">
        <f>IF(OR(H42="",G42=""),"",H42-G42)</f>
        <v/>
      </c>
      <c r="Q42" s="17">
        <f>IF(C42="","",IF(H42="","Pendiente",IF(G42="","Pendiente",IF(H42&lt;=G42,"En plazo","Con retraso"))))</f>
        <v/>
      </c>
      <c r="R42" s="17">
        <f>IF(C42="","",IF(H42="","Pendiente de recepción",IF(G42="","Pendiente de recepción",IF(OR(I42="",J42=""),"Recepción parcial",IF(J42&lt;I42,"Recepción parcial",IF(P42&lt;=0,"Cerrado en plazo","Cerrado con retraso"))))))</f>
        <v/>
      </c>
      <c r="S42" s="12" t="n"/>
    </row>
    <row r="43" ht="22" customHeight="1">
      <c r="A43" s="3" t="n"/>
      <c r="B43" s="3" t="n"/>
      <c r="C43" s="3" t="n"/>
      <c r="D43" s="4">
        <f>IF(C43="","",IFERROR(VLOOKUP(C43,'Proveedores'!$A$3:$E$102,3,FALSE),"Proveedor no encontrado"))</f>
        <v/>
      </c>
      <c r="E43" s="3" t="n"/>
      <c r="F43" s="42" t="n"/>
      <c r="G43" s="42" t="n"/>
      <c r="H43" s="42" t="n"/>
      <c r="I43" s="6" t="n"/>
      <c r="J43" s="6" t="n"/>
      <c r="K43" s="43" t="n"/>
      <c r="L43" s="8">
        <f>IF(C43="","",IFERROR(VLOOKUP(C43,'Proveedores'!$A$3:$E$102,5,FALSE),0.21))</f>
        <v/>
      </c>
      <c r="M43" s="44">
        <f>IF(OR(K43="",L43=""),"",K43*(1+L43))</f>
        <v/>
      </c>
      <c r="N43" s="10">
        <f>IF(OR(F43="",G43=""),"",G43-F43)</f>
        <v/>
      </c>
      <c r="O43" s="10">
        <f>IF(OR(H43="",F43=""),"",H43-F43)</f>
        <v/>
      </c>
      <c r="P43" s="10">
        <f>IF(OR(H43="",G43=""),"",H43-G43)</f>
        <v/>
      </c>
      <c r="Q43" s="11">
        <f>IF(C43="","",IF(H43="","Pendiente",IF(G43="","Pendiente",IF(H43&lt;=G43,"En plazo","Con retraso"))))</f>
        <v/>
      </c>
      <c r="R43" s="11">
        <f>IF(C43="","",IF(H43="","Pendiente de recepción",IF(G43="","Pendiente de recepción",IF(OR(I43="",J43=""),"Recepción parcial",IF(J43&lt;I43,"Recepción parcial",IF(P43&lt;=0,"Cerrado en plazo","Cerrado con retraso"))))))</f>
        <v/>
      </c>
      <c r="S43" s="12" t="n"/>
    </row>
    <row r="44" ht="22" customHeight="1">
      <c r="A44" s="3" t="n"/>
      <c r="B44" s="3" t="n"/>
      <c r="C44" s="3" t="n"/>
      <c r="D44" s="13">
        <f>IF(C44="","",IFERROR(VLOOKUP(C44,'Proveedores'!$A$3:$E$102,3,FALSE),"Proveedor no encontrado"))</f>
        <v/>
      </c>
      <c r="E44" s="3" t="n"/>
      <c r="F44" s="42" t="n"/>
      <c r="G44" s="42" t="n"/>
      <c r="H44" s="42" t="n"/>
      <c r="I44" s="6" t="n"/>
      <c r="J44" s="6" t="n"/>
      <c r="K44" s="43" t="n"/>
      <c r="L44" s="14">
        <f>IF(C44="","",IFERROR(VLOOKUP(C44,'Proveedores'!$A$3:$E$102,5,FALSE),0.21))</f>
        <v/>
      </c>
      <c r="M44" s="45">
        <f>IF(OR(K44="",L44=""),"",K44*(1+L44))</f>
        <v/>
      </c>
      <c r="N44" s="16">
        <f>IF(OR(F44="",G44=""),"",G44-F44)</f>
        <v/>
      </c>
      <c r="O44" s="16">
        <f>IF(OR(H44="",F44=""),"",H44-F44)</f>
        <v/>
      </c>
      <c r="P44" s="16">
        <f>IF(OR(H44="",G44=""),"",H44-G44)</f>
        <v/>
      </c>
      <c r="Q44" s="17">
        <f>IF(C44="","",IF(H44="","Pendiente",IF(G44="","Pendiente",IF(H44&lt;=G44,"En plazo","Con retraso"))))</f>
        <v/>
      </c>
      <c r="R44" s="17">
        <f>IF(C44="","",IF(H44="","Pendiente de recepción",IF(G44="","Pendiente de recepción",IF(OR(I44="",J44=""),"Recepción parcial",IF(J44&lt;I44,"Recepción parcial",IF(P44&lt;=0,"Cerrado en plazo","Cerrado con retraso"))))))</f>
        <v/>
      </c>
      <c r="S44" s="12" t="n"/>
    </row>
    <row r="45" ht="22" customHeight="1">
      <c r="A45" s="3" t="n"/>
      <c r="B45" s="3" t="n"/>
      <c r="C45" s="3" t="n"/>
      <c r="D45" s="4">
        <f>IF(C45="","",IFERROR(VLOOKUP(C45,'Proveedores'!$A$3:$E$102,3,FALSE),"Proveedor no encontrado"))</f>
        <v/>
      </c>
      <c r="E45" s="3" t="n"/>
      <c r="F45" s="42" t="n"/>
      <c r="G45" s="42" t="n"/>
      <c r="H45" s="42" t="n"/>
      <c r="I45" s="6" t="n"/>
      <c r="J45" s="6" t="n"/>
      <c r="K45" s="43" t="n"/>
      <c r="L45" s="8">
        <f>IF(C45="","",IFERROR(VLOOKUP(C45,'Proveedores'!$A$3:$E$102,5,FALSE),0.21))</f>
        <v/>
      </c>
      <c r="M45" s="44">
        <f>IF(OR(K45="",L45=""),"",K45*(1+L45))</f>
        <v/>
      </c>
      <c r="N45" s="10">
        <f>IF(OR(F45="",G45=""),"",G45-F45)</f>
        <v/>
      </c>
      <c r="O45" s="10">
        <f>IF(OR(H45="",F45=""),"",H45-F45)</f>
        <v/>
      </c>
      <c r="P45" s="10">
        <f>IF(OR(H45="",G45=""),"",H45-G45)</f>
        <v/>
      </c>
      <c r="Q45" s="11">
        <f>IF(C45="","",IF(H45="","Pendiente",IF(G45="","Pendiente",IF(H45&lt;=G45,"En plazo","Con retraso"))))</f>
        <v/>
      </c>
      <c r="R45" s="11">
        <f>IF(C45="","",IF(H45="","Pendiente de recepción",IF(G45="","Pendiente de recepción",IF(OR(I45="",J45=""),"Recepción parcial",IF(J45&lt;I45,"Recepción parcial",IF(P45&lt;=0,"Cerrado en plazo","Cerrado con retraso"))))))</f>
        <v/>
      </c>
      <c r="S45" s="12" t="n"/>
    </row>
    <row r="46" ht="22" customHeight="1">
      <c r="A46" s="3" t="n"/>
      <c r="B46" s="3" t="n"/>
      <c r="C46" s="3" t="n"/>
      <c r="D46" s="13">
        <f>IF(C46="","",IFERROR(VLOOKUP(C46,'Proveedores'!$A$3:$E$102,3,FALSE),"Proveedor no encontrado"))</f>
        <v/>
      </c>
      <c r="E46" s="3" t="n"/>
      <c r="F46" s="42" t="n"/>
      <c r="G46" s="42" t="n"/>
      <c r="H46" s="42" t="n"/>
      <c r="I46" s="6" t="n"/>
      <c r="J46" s="6" t="n"/>
      <c r="K46" s="43" t="n"/>
      <c r="L46" s="14">
        <f>IF(C46="","",IFERROR(VLOOKUP(C46,'Proveedores'!$A$3:$E$102,5,FALSE),0.21))</f>
        <v/>
      </c>
      <c r="M46" s="45">
        <f>IF(OR(K46="",L46=""),"",K46*(1+L46))</f>
        <v/>
      </c>
      <c r="N46" s="16">
        <f>IF(OR(F46="",G46=""),"",G46-F46)</f>
        <v/>
      </c>
      <c r="O46" s="16">
        <f>IF(OR(H46="",F46=""),"",H46-F46)</f>
        <v/>
      </c>
      <c r="P46" s="16">
        <f>IF(OR(H46="",G46=""),"",H46-G46)</f>
        <v/>
      </c>
      <c r="Q46" s="17">
        <f>IF(C46="","",IF(H46="","Pendiente",IF(G46="","Pendiente",IF(H46&lt;=G46,"En plazo","Con retraso"))))</f>
        <v/>
      </c>
      <c r="R46" s="17">
        <f>IF(C46="","",IF(H46="","Pendiente de recepción",IF(G46="","Pendiente de recepción",IF(OR(I46="",J46=""),"Recepción parcial",IF(J46&lt;I46,"Recepción parcial",IF(P46&lt;=0,"Cerrado en plazo","Cerrado con retraso"))))))</f>
        <v/>
      </c>
      <c r="S46" s="12" t="n"/>
    </row>
    <row r="47" ht="22" customHeight="1">
      <c r="A47" s="3" t="n"/>
      <c r="B47" s="3" t="n"/>
      <c r="C47" s="3" t="n"/>
      <c r="D47" s="4">
        <f>IF(C47="","",IFERROR(VLOOKUP(C47,'Proveedores'!$A$3:$E$102,3,FALSE),"Proveedor no encontrado"))</f>
        <v/>
      </c>
      <c r="E47" s="3" t="n"/>
      <c r="F47" s="42" t="n"/>
      <c r="G47" s="42" t="n"/>
      <c r="H47" s="42" t="n"/>
      <c r="I47" s="6" t="n"/>
      <c r="J47" s="6" t="n"/>
      <c r="K47" s="43" t="n"/>
      <c r="L47" s="8">
        <f>IF(C47="","",IFERROR(VLOOKUP(C47,'Proveedores'!$A$3:$E$102,5,FALSE),0.21))</f>
        <v/>
      </c>
      <c r="M47" s="44">
        <f>IF(OR(K47="",L47=""),"",K47*(1+L47))</f>
        <v/>
      </c>
      <c r="N47" s="10">
        <f>IF(OR(F47="",G47=""),"",G47-F47)</f>
        <v/>
      </c>
      <c r="O47" s="10">
        <f>IF(OR(H47="",F47=""),"",H47-F47)</f>
        <v/>
      </c>
      <c r="P47" s="10">
        <f>IF(OR(H47="",G47=""),"",H47-G47)</f>
        <v/>
      </c>
      <c r="Q47" s="11">
        <f>IF(C47="","",IF(H47="","Pendiente",IF(G47="","Pendiente",IF(H47&lt;=G47,"En plazo","Con retraso"))))</f>
        <v/>
      </c>
      <c r="R47" s="11">
        <f>IF(C47="","",IF(H47="","Pendiente de recepción",IF(G47="","Pendiente de recepción",IF(OR(I47="",J47=""),"Recepción parcial",IF(J47&lt;I47,"Recepción parcial",IF(P47&lt;=0,"Cerrado en plazo","Cerrado con retraso"))))))</f>
        <v/>
      </c>
      <c r="S47" s="12" t="n"/>
    </row>
    <row r="48" ht="22" customHeight="1">
      <c r="A48" s="3" t="n"/>
      <c r="B48" s="3" t="n"/>
      <c r="C48" s="3" t="n"/>
      <c r="D48" s="13">
        <f>IF(C48="","",IFERROR(VLOOKUP(C48,'Proveedores'!$A$3:$E$102,3,FALSE),"Proveedor no encontrado"))</f>
        <v/>
      </c>
      <c r="E48" s="3" t="n"/>
      <c r="F48" s="42" t="n"/>
      <c r="G48" s="42" t="n"/>
      <c r="H48" s="42" t="n"/>
      <c r="I48" s="6" t="n"/>
      <c r="J48" s="6" t="n"/>
      <c r="K48" s="43" t="n"/>
      <c r="L48" s="14">
        <f>IF(C48="","",IFERROR(VLOOKUP(C48,'Proveedores'!$A$3:$E$102,5,FALSE),0.21))</f>
        <v/>
      </c>
      <c r="M48" s="45">
        <f>IF(OR(K48="",L48=""),"",K48*(1+L48))</f>
        <v/>
      </c>
      <c r="N48" s="16">
        <f>IF(OR(F48="",G48=""),"",G48-F48)</f>
        <v/>
      </c>
      <c r="O48" s="16">
        <f>IF(OR(H48="",F48=""),"",H48-F48)</f>
        <v/>
      </c>
      <c r="P48" s="16">
        <f>IF(OR(H48="",G48=""),"",H48-G48)</f>
        <v/>
      </c>
      <c r="Q48" s="17">
        <f>IF(C48="","",IF(H48="","Pendiente",IF(G48="","Pendiente",IF(H48&lt;=G48,"En plazo","Con retraso"))))</f>
        <v/>
      </c>
      <c r="R48" s="17">
        <f>IF(C48="","",IF(H48="","Pendiente de recepción",IF(G48="","Pendiente de recepción",IF(OR(I48="",J48=""),"Recepción parcial",IF(J48&lt;I48,"Recepción parcial",IF(P48&lt;=0,"Cerrado en plazo","Cerrado con retraso"))))))</f>
        <v/>
      </c>
      <c r="S48" s="12" t="n"/>
    </row>
    <row r="49" ht="22" customHeight="1">
      <c r="A49" s="3" t="n"/>
      <c r="B49" s="3" t="n"/>
      <c r="C49" s="3" t="n"/>
      <c r="D49" s="4">
        <f>IF(C49="","",IFERROR(VLOOKUP(C49,'Proveedores'!$A$3:$E$102,3,FALSE),"Proveedor no encontrado"))</f>
        <v/>
      </c>
      <c r="E49" s="3" t="n"/>
      <c r="F49" s="42" t="n"/>
      <c r="G49" s="42" t="n"/>
      <c r="H49" s="42" t="n"/>
      <c r="I49" s="6" t="n"/>
      <c r="J49" s="6" t="n"/>
      <c r="K49" s="43" t="n"/>
      <c r="L49" s="8">
        <f>IF(C49="","",IFERROR(VLOOKUP(C49,'Proveedores'!$A$3:$E$102,5,FALSE),0.21))</f>
        <v/>
      </c>
      <c r="M49" s="44">
        <f>IF(OR(K49="",L49=""),"",K49*(1+L49))</f>
        <v/>
      </c>
      <c r="N49" s="10">
        <f>IF(OR(F49="",G49=""),"",G49-F49)</f>
        <v/>
      </c>
      <c r="O49" s="10">
        <f>IF(OR(H49="",F49=""),"",H49-F49)</f>
        <v/>
      </c>
      <c r="P49" s="10">
        <f>IF(OR(H49="",G49=""),"",H49-G49)</f>
        <v/>
      </c>
      <c r="Q49" s="11">
        <f>IF(C49="","",IF(H49="","Pendiente",IF(G49="","Pendiente",IF(H49&lt;=G49,"En plazo","Con retraso"))))</f>
        <v/>
      </c>
      <c r="R49" s="11">
        <f>IF(C49="","",IF(H49="","Pendiente de recepción",IF(G49="","Pendiente de recepción",IF(OR(I49="",J49=""),"Recepción parcial",IF(J49&lt;I49,"Recepción parcial",IF(P49&lt;=0,"Cerrado en plazo","Cerrado con retraso"))))))</f>
        <v/>
      </c>
      <c r="S49" s="12" t="n"/>
    </row>
    <row r="50" ht="22" customHeight="1">
      <c r="A50" s="3" t="n"/>
      <c r="B50" s="3" t="n"/>
      <c r="C50" s="3" t="n"/>
      <c r="D50" s="13">
        <f>IF(C50="","",IFERROR(VLOOKUP(C50,'Proveedores'!$A$3:$E$102,3,FALSE),"Proveedor no encontrado"))</f>
        <v/>
      </c>
      <c r="E50" s="3" t="n"/>
      <c r="F50" s="42" t="n"/>
      <c r="G50" s="42" t="n"/>
      <c r="H50" s="42" t="n"/>
      <c r="I50" s="6" t="n"/>
      <c r="J50" s="6" t="n"/>
      <c r="K50" s="43" t="n"/>
      <c r="L50" s="14">
        <f>IF(C50="","",IFERROR(VLOOKUP(C50,'Proveedores'!$A$3:$E$102,5,FALSE),0.21))</f>
        <v/>
      </c>
      <c r="M50" s="45">
        <f>IF(OR(K50="",L50=""),"",K50*(1+L50))</f>
        <v/>
      </c>
      <c r="N50" s="16">
        <f>IF(OR(F50="",G50=""),"",G50-F50)</f>
        <v/>
      </c>
      <c r="O50" s="16">
        <f>IF(OR(H50="",F50=""),"",H50-F50)</f>
        <v/>
      </c>
      <c r="P50" s="16">
        <f>IF(OR(H50="",G50=""),"",H50-G50)</f>
        <v/>
      </c>
      <c r="Q50" s="17">
        <f>IF(C50="","",IF(H50="","Pendiente",IF(G50="","Pendiente",IF(H50&lt;=G50,"En plazo","Con retraso"))))</f>
        <v/>
      </c>
      <c r="R50" s="17">
        <f>IF(C50="","",IF(H50="","Pendiente de recepción",IF(G50="","Pendiente de recepción",IF(OR(I50="",J50=""),"Recepción parcial",IF(J50&lt;I50,"Recepción parcial",IF(P50&lt;=0,"Cerrado en plazo","Cerrado con retraso"))))))</f>
        <v/>
      </c>
      <c r="S50" s="12" t="n"/>
    </row>
    <row r="51" ht="22" customHeight="1">
      <c r="A51" s="3" t="n"/>
      <c r="B51" s="3" t="n"/>
      <c r="C51" s="3" t="n"/>
      <c r="D51" s="4">
        <f>IF(C51="","",IFERROR(VLOOKUP(C51,'Proveedores'!$A$3:$E$102,3,FALSE),"Proveedor no encontrado"))</f>
        <v/>
      </c>
      <c r="E51" s="3" t="n"/>
      <c r="F51" s="42" t="n"/>
      <c r="G51" s="42" t="n"/>
      <c r="H51" s="42" t="n"/>
      <c r="I51" s="6" t="n"/>
      <c r="J51" s="6" t="n"/>
      <c r="K51" s="43" t="n"/>
      <c r="L51" s="8">
        <f>IF(C51="","",IFERROR(VLOOKUP(C51,'Proveedores'!$A$3:$E$102,5,FALSE),0.21))</f>
        <v/>
      </c>
      <c r="M51" s="44">
        <f>IF(OR(K51="",L51=""),"",K51*(1+L51))</f>
        <v/>
      </c>
      <c r="N51" s="10">
        <f>IF(OR(F51="",G51=""),"",G51-F51)</f>
        <v/>
      </c>
      <c r="O51" s="10">
        <f>IF(OR(H51="",F51=""),"",H51-F51)</f>
        <v/>
      </c>
      <c r="P51" s="10">
        <f>IF(OR(H51="",G51=""),"",H51-G51)</f>
        <v/>
      </c>
      <c r="Q51" s="11">
        <f>IF(C51="","",IF(H51="","Pendiente",IF(G51="","Pendiente",IF(H51&lt;=G51,"En plazo","Con retraso"))))</f>
        <v/>
      </c>
      <c r="R51" s="11">
        <f>IF(C51="","",IF(H51="","Pendiente de recepción",IF(G51="","Pendiente de recepción",IF(OR(I51="",J51=""),"Recepción parcial",IF(J51&lt;I51,"Recepción parcial",IF(P51&lt;=0,"Cerrado en plazo","Cerrado con retraso"))))))</f>
        <v/>
      </c>
      <c r="S51" s="12" t="n"/>
    </row>
    <row r="52" ht="22" customHeight="1">
      <c r="A52" s="3" t="n"/>
      <c r="B52" s="3" t="n"/>
      <c r="C52" s="3" t="n"/>
      <c r="D52" s="13">
        <f>IF(C52="","",IFERROR(VLOOKUP(C52,'Proveedores'!$A$3:$E$102,3,FALSE),"Proveedor no encontrado"))</f>
        <v/>
      </c>
      <c r="E52" s="3" t="n"/>
      <c r="F52" s="42" t="n"/>
      <c r="G52" s="42" t="n"/>
      <c r="H52" s="42" t="n"/>
      <c r="I52" s="6" t="n"/>
      <c r="J52" s="6" t="n"/>
      <c r="K52" s="43" t="n"/>
      <c r="L52" s="14">
        <f>IF(C52="","",IFERROR(VLOOKUP(C52,'Proveedores'!$A$3:$E$102,5,FALSE),0.21))</f>
        <v/>
      </c>
      <c r="M52" s="45">
        <f>IF(OR(K52="",L52=""),"",K52*(1+L52))</f>
        <v/>
      </c>
      <c r="N52" s="16">
        <f>IF(OR(F52="",G52=""),"",G52-F52)</f>
        <v/>
      </c>
      <c r="O52" s="16">
        <f>IF(OR(H52="",F52=""),"",H52-F52)</f>
        <v/>
      </c>
      <c r="P52" s="16">
        <f>IF(OR(H52="",G52=""),"",H52-G52)</f>
        <v/>
      </c>
      <c r="Q52" s="17">
        <f>IF(C52="","",IF(H52="","Pendiente",IF(G52="","Pendiente",IF(H52&lt;=G52,"En plazo","Con retraso"))))</f>
        <v/>
      </c>
      <c r="R52" s="17">
        <f>IF(C52="","",IF(H52="","Pendiente de recepción",IF(G52="","Pendiente de recepción",IF(OR(I52="",J52=""),"Recepción parcial",IF(J52&lt;I52,"Recepción parcial",IF(P52&lt;=0,"Cerrado en plazo","Cerrado con retraso"))))))</f>
        <v/>
      </c>
      <c r="S52" s="12" t="n"/>
    </row>
    <row r="53" ht="22" customHeight="1">
      <c r="A53" s="3" t="n"/>
      <c r="B53" s="3" t="n"/>
      <c r="C53" s="3" t="n"/>
      <c r="D53" s="4">
        <f>IF(C53="","",IFERROR(VLOOKUP(C53,'Proveedores'!$A$3:$E$102,3,FALSE),"Proveedor no encontrado"))</f>
        <v/>
      </c>
      <c r="E53" s="3" t="n"/>
      <c r="F53" s="42" t="n"/>
      <c r="G53" s="42" t="n"/>
      <c r="H53" s="42" t="n"/>
      <c r="I53" s="6" t="n"/>
      <c r="J53" s="6" t="n"/>
      <c r="K53" s="43" t="n"/>
      <c r="L53" s="8">
        <f>IF(C53="","",IFERROR(VLOOKUP(C53,'Proveedores'!$A$3:$E$102,5,FALSE),0.21))</f>
        <v/>
      </c>
      <c r="M53" s="44">
        <f>IF(OR(K53="",L53=""),"",K53*(1+L53))</f>
        <v/>
      </c>
      <c r="N53" s="10">
        <f>IF(OR(F53="",G53=""),"",G53-F53)</f>
        <v/>
      </c>
      <c r="O53" s="10">
        <f>IF(OR(H53="",F53=""),"",H53-F53)</f>
        <v/>
      </c>
      <c r="P53" s="10">
        <f>IF(OR(H53="",G53=""),"",H53-G53)</f>
        <v/>
      </c>
      <c r="Q53" s="11">
        <f>IF(C53="","",IF(H53="","Pendiente",IF(G53="","Pendiente",IF(H53&lt;=G53,"En plazo","Con retraso"))))</f>
        <v/>
      </c>
      <c r="R53" s="11">
        <f>IF(C53="","",IF(H53="","Pendiente de recepción",IF(G53="","Pendiente de recepción",IF(OR(I53="",J53=""),"Recepción parcial",IF(J53&lt;I53,"Recepción parcial",IF(P53&lt;=0,"Cerrado en plazo","Cerrado con retraso"))))))</f>
        <v/>
      </c>
      <c r="S53" s="12" t="n"/>
    </row>
    <row r="54" ht="22" customHeight="1">
      <c r="A54" s="3" t="n"/>
      <c r="B54" s="3" t="n"/>
      <c r="C54" s="3" t="n"/>
      <c r="D54" s="13">
        <f>IF(C54="","",IFERROR(VLOOKUP(C54,'Proveedores'!$A$3:$E$102,3,FALSE),"Proveedor no encontrado"))</f>
        <v/>
      </c>
      <c r="E54" s="3" t="n"/>
      <c r="F54" s="42" t="n"/>
      <c r="G54" s="42" t="n"/>
      <c r="H54" s="42" t="n"/>
      <c r="I54" s="6" t="n"/>
      <c r="J54" s="6" t="n"/>
      <c r="K54" s="43" t="n"/>
      <c r="L54" s="14">
        <f>IF(C54="","",IFERROR(VLOOKUP(C54,'Proveedores'!$A$3:$E$102,5,FALSE),0.21))</f>
        <v/>
      </c>
      <c r="M54" s="45">
        <f>IF(OR(K54="",L54=""),"",K54*(1+L54))</f>
        <v/>
      </c>
      <c r="N54" s="16">
        <f>IF(OR(F54="",G54=""),"",G54-F54)</f>
        <v/>
      </c>
      <c r="O54" s="16">
        <f>IF(OR(H54="",F54=""),"",H54-F54)</f>
        <v/>
      </c>
      <c r="P54" s="16">
        <f>IF(OR(H54="",G54=""),"",H54-G54)</f>
        <v/>
      </c>
      <c r="Q54" s="17">
        <f>IF(C54="","",IF(H54="","Pendiente",IF(G54="","Pendiente",IF(H54&lt;=G54,"En plazo","Con retraso"))))</f>
        <v/>
      </c>
      <c r="R54" s="17">
        <f>IF(C54="","",IF(H54="","Pendiente de recepción",IF(G54="","Pendiente de recepción",IF(OR(I54="",J54=""),"Recepción parcial",IF(J54&lt;I54,"Recepción parcial",IF(P54&lt;=0,"Cerrado en plazo","Cerrado con retraso"))))))</f>
        <v/>
      </c>
      <c r="S54" s="12" t="n"/>
    </row>
    <row r="55" ht="22" customHeight="1">
      <c r="A55" s="3" t="n"/>
      <c r="B55" s="3" t="n"/>
      <c r="C55" s="3" t="n"/>
      <c r="D55" s="4">
        <f>IF(C55="","",IFERROR(VLOOKUP(C55,'Proveedores'!$A$3:$E$102,3,FALSE),"Proveedor no encontrado"))</f>
        <v/>
      </c>
      <c r="E55" s="3" t="n"/>
      <c r="F55" s="42" t="n"/>
      <c r="G55" s="42" t="n"/>
      <c r="H55" s="42" t="n"/>
      <c r="I55" s="6" t="n"/>
      <c r="J55" s="6" t="n"/>
      <c r="K55" s="43" t="n"/>
      <c r="L55" s="8">
        <f>IF(C55="","",IFERROR(VLOOKUP(C55,'Proveedores'!$A$3:$E$102,5,FALSE),0.21))</f>
        <v/>
      </c>
      <c r="M55" s="44">
        <f>IF(OR(K55="",L55=""),"",K55*(1+L55))</f>
        <v/>
      </c>
      <c r="N55" s="10">
        <f>IF(OR(F55="",G55=""),"",G55-F55)</f>
        <v/>
      </c>
      <c r="O55" s="10">
        <f>IF(OR(H55="",F55=""),"",H55-F55)</f>
        <v/>
      </c>
      <c r="P55" s="10">
        <f>IF(OR(H55="",G55=""),"",H55-G55)</f>
        <v/>
      </c>
      <c r="Q55" s="11">
        <f>IF(C55="","",IF(H55="","Pendiente",IF(G55="","Pendiente",IF(H55&lt;=G55,"En plazo","Con retraso"))))</f>
        <v/>
      </c>
      <c r="R55" s="11">
        <f>IF(C55="","",IF(H55="","Pendiente de recepción",IF(G55="","Pendiente de recepción",IF(OR(I55="",J55=""),"Recepción parcial",IF(J55&lt;I55,"Recepción parcial",IF(P55&lt;=0,"Cerrado en plazo","Cerrado con retraso"))))))</f>
        <v/>
      </c>
      <c r="S55" s="12" t="n"/>
    </row>
    <row r="56" ht="22" customHeight="1">
      <c r="A56" s="3" t="n"/>
      <c r="B56" s="3" t="n"/>
      <c r="C56" s="3" t="n"/>
      <c r="D56" s="13">
        <f>IF(C56="","",IFERROR(VLOOKUP(C56,'Proveedores'!$A$3:$E$102,3,FALSE),"Proveedor no encontrado"))</f>
        <v/>
      </c>
      <c r="E56" s="3" t="n"/>
      <c r="F56" s="42" t="n"/>
      <c r="G56" s="42" t="n"/>
      <c r="H56" s="42" t="n"/>
      <c r="I56" s="6" t="n"/>
      <c r="J56" s="6" t="n"/>
      <c r="K56" s="43" t="n"/>
      <c r="L56" s="14">
        <f>IF(C56="","",IFERROR(VLOOKUP(C56,'Proveedores'!$A$3:$E$102,5,FALSE),0.21))</f>
        <v/>
      </c>
      <c r="M56" s="45">
        <f>IF(OR(K56="",L56=""),"",K56*(1+L56))</f>
        <v/>
      </c>
      <c r="N56" s="16">
        <f>IF(OR(F56="",G56=""),"",G56-F56)</f>
        <v/>
      </c>
      <c r="O56" s="16">
        <f>IF(OR(H56="",F56=""),"",H56-F56)</f>
        <v/>
      </c>
      <c r="P56" s="16">
        <f>IF(OR(H56="",G56=""),"",H56-G56)</f>
        <v/>
      </c>
      <c r="Q56" s="17">
        <f>IF(C56="","",IF(H56="","Pendiente",IF(G56="","Pendiente",IF(H56&lt;=G56,"En plazo","Con retraso"))))</f>
        <v/>
      </c>
      <c r="R56" s="17">
        <f>IF(C56="","",IF(H56="","Pendiente de recepción",IF(G56="","Pendiente de recepción",IF(OR(I56="",J56=""),"Recepción parcial",IF(J56&lt;I56,"Recepción parcial",IF(P56&lt;=0,"Cerrado en plazo","Cerrado con retraso"))))))</f>
        <v/>
      </c>
      <c r="S56" s="12" t="n"/>
    </row>
    <row r="57" ht="22" customHeight="1">
      <c r="A57" s="3" t="n"/>
      <c r="B57" s="3" t="n"/>
      <c r="C57" s="3" t="n"/>
      <c r="D57" s="4">
        <f>IF(C57="","",IFERROR(VLOOKUP(C57,'Proveedores'!$A$3:$E$102,3,FALSE),"Proveedor no encontrado"))</f>
        <v/>
      </c>
      <c r="E57" s="3" t="n"/>
      <c r="F57" s="42" t="n"/>
      <c r="G57" s="42" t="n"/>
      <c r="H57" s="42" t="n"/>
      <c r="I57" s="6" t="n"/>
      <c r="J57" s="6" t="n"/>
      <c r="K57" s="43" t="n"/>
      <c r="L57" s="8">
        <f>IF(C57="","",IFERROR(VLOOKUP(C57,'Proveedores'!$A$3:$E$102,5,FALSE),0.21))</f>
        <v/>
      </c>
      <c r="M57" s="44">
        <f>IF(OR(K57="",L57=""),"",K57*(1+L57))</f>
        <v/>
      </c>
      <c r="N57" s="10">
        <f>IF(OR(F57="",G57=""),"",G57-F57)</f>
        <v/>
      </c>
      <c r="O57" s="10">
        <f>IF(OR(H57="",F57=""),"",H57-F57)</f>
        <v/>
      </c>
      <c r="P57" s="10">
        <f>IF(OR(H57="",G57=""),"",H57-G57)</f>
        <v/>
      </c>
      <c r="Q57" s="11">
        <f>IF(C57="","",IF(H57="","Pendiente",IF(G57="","Pendiente",IF(H57&lt;=G57,"En plazo","Con retraso"))))</f>
        <v/>
      </c>
      <c r="R57" s="11">
        <f>IF(C57="","",IF(H57="","Pendiente de recepción",IF(G57="","Pendiente de recepción",IF(OR(I57="",J57=""),"Recepción parcial",IF(J57&lt;I57,"Recepción parcial",IF(P57&lt;=0,"Cerrado en plazo","Cerrado con retraso"))))))</f>
        <v/>
      </c>
      <c r="S57" s="12" t="n"/>
    </row>
    <row r="58" ht="22" customHeight="1">
      <c r="A58" s="3" t="n"/>
      <c r="B58" s="3" t="n"/>
      <c r="C58" s="3" t="n"/>
      <c r="D58" s="13">
        <f>IF(C58="","",IFERROR(VLOOKUP(C58,'Proveedores'!$A$3:$E$102,3,FALSE),"Proveedor no encontrado"))</f>
        <v/>
      </c>
      <c r="E58" s="3" t="n"/>
      <c r="F58" s="42" t="n"/>
      <c r="G58" s="42" t="n"/>
      <c r="H58" s="42" t="n"/>
      <c r="I58" s="6" t="n"/>
      <c r="J58" s="6" t="n"/>
      <c r="K58" s="43" t="n"/>
      <c r="L58" s="14">
        <f>IF(C58="","",IFERROR(VLOOKUP(C58,'Proveedores'!$A$3:$E$102,5,FALSE),0.21))</f>
        <v/>
      </c>
      <c r="M58" s="45">
        <f>IF(OR(K58="",L58=""),"",K58*(1+L58))</f>
        <v/>
      </c>
      <c r="N58" s="16">
        <f>IF(OR(F58="",G58=""),"",G58-F58)</f>
        <v/>
      </c>
      <c r="O58" s="16">
        <f>IF(OR(H58="",F58=""),"",H58-F58)</f>
        <v/>
      </c>
      <c r="P58" s="16">
        <f>IF(OR(H58="",G58=""),"",H58-G58)</f>
        <v/>
      </c>
      <c r="Q58" s="17">
        <f>IF(C58="","",IF(H58="","Pendiente",IF(G58="","Pendiente",IF(H58&lt;=G58,"En plazo","Con retraso"))))</f>
        <v/>
      </c>
      <c r="R58" s="17">
        <f>IF(C58="","",IF(H58="","Pendiente de recepción",IF(G58="","Pendiente de recepción",IF(OR(I58="",J58=""),"Recepción parcial",IF(J58&lt;I58,"Recepción parcial",IF(P58&lt;=0,"Cerrado en plazo","Cerrado con retraso"))))))</f>
        <v/>
      </c>
      <c r="S58" s="12" t="n"/>
    </row>
    <row r="59" ht="22" customHeight="1">
      <c r="A59" s="3" t="n"/>
      <c r="B59" s="3" t="n"/>
      <c r="C59" s="3" t="n"/>
      <c r="D59" s="4">
        <f>IF(C59="","",IFERROR(VLOOKUP(C59,'Proveedores'!$A$3:$E$102,3,FALSE),"Proveedor no encontrado"))</f>
        <v/>
      </c>
      <c r="E59" s="3" t="n"/>
      <c r="F59" s="42" t="n"/>
      <c r="G59" s="42" t="n"/>
      <c r="H59" s="42" t="n"/>
      <c r="I59" s="6" t="n"/>
      <c r="J59" s="6" t="n"/>
      <c r="K59" s="43" t="n"/>
      <c r="L59" s="8">
        <f>IF(C59="","",IFERROR(VLOOKUP(C59,'Proveedores'!$A$3:$E$102,5,FALSE),0.21))</f>
        <v/>
      </c>
      <c r="M59" s="44">
        <f>IF(OR(K59="",L59=""),"",K59*(1+L59))</f>
        <v/>
      </c>
      <c r="N59" s="10">
        <f>IF(OR(F59="",G59=""),"",G59-F59)</f>
        <v/>
      </c>
      <c r="O59" s="10">
        <f>IF(OR(H59="",F59=""),"",H59-F59)</f>
        <v/>
      </c>
      <c r="P59" s="10">
        <f>IF(OR(H59="",G59=""),"",H59-G59)</f>
        <v/>
      </c>
      <c r="Q59" s="11">
        <f>IF(C59="","",IF(H59="","Pendiente",IF(G59="","Pendiente",IF(H59&lt;=G59,"En plazo","Con retraso"))))</f>
        <v/>
      </c>
      <c r="R59" s="11">
        <f>IF(C59="","",IF(H59="","Pendiente de recepción",IF(G59="","Pendiente de recepción",IF(OR(I59="",J59=""),"Recepción parcial",IF(J59&lt;I59,"Recepción parcial",IF(P59&lt;=0,"Cerrado en plazo","Cerrado con retraso"))))))</f>
        <v/>
      </c>
      <c r="S59" s="12" t="n"/>
    </row>
    <row r="60" ht="22" customHeight="1">
      <c r="A60" s="3" t="n"/>
      <c r="B60" s="3" t="n"/>
      <c r="C60" s="3" t="n"/>
      <c r="D60" s="13">
        <f>IF(C60="","",IFERROR(VLOOKUP(C60,'Proveedores'!$A$3:$E$102,3,FALSE),"Proveedor no encontrado"))</f>
        <v/>
      </c>
      <c r="E60" s="3" t="n"/>
      <c r="F60" s="42" t="n"/>
      <c r="G60" s="42" t="n"/>
      <c r="H60" s="42" t="n"/>
      <c r="I60" s="6" t="n"/>
      <c r="J60" s="6" t="n"/>
      <c r="K60" s="43" t="n"/>
      <c r="L60" s="14">
        <f>IF(C60="","",IFERROR(VLOOKUP(C60,'Proveedores'!$A$3:$E$102,5,FALSE),0.21))</f>
        <v/>
      </c>
      <c r="M60" s="45">
        <f>IF(OR(K60="",L60=""),"",K60*(1+L60))</f>
        <v/>
      </c>
      <c r="N60" s="16">
        <f>IF(OR(F60="",G60=""),"",G60-F60)</f>
        <v/>
      </c>
      <c r="O60" s="16">
        <f>IF(OR(H60="",F60=""),"",H60-F60)</f>
        <v/>
      </c>
      <c r="P60" s="16">
        <f>IF(OR(H60="",G60=""),"",H60-G60)</f>
        <v/>
      </c>
      <c r="Q60" s="17">
        <f>IF(C60="","",IF(H60="","Pendiente",IF(G60="","Pendiente",IF(H60&lt;=G60,"En plazo","Con retraso"))))</f>
        <v/>
      </c>
      <c r="R60" s="17">
        <f>IF(C60="","",IF(H60="","Pendiente de recepción",IF(G60="","Pendiente de recepción",IF(OR(I60="",J60=""),"Recepción parcial",IF(J60&lt;I60,"Recepción parcial",IF(P60&lt;=0,"Cerrado en plazo","Cerrado con retraso"))))))</f>
        <v/>
      </c>
      <c r="S60" s="12" t="n"/>
    </row>
    <row r="61" ht="22" customHeight="1">
      <c r="A61" s="3" t="n"/>
      <c r="B61" s="3" t="n"/>
      <c r="C61" s="3" t="n"/>
      <c r="D61" s="4">
        <f>IF(C61="","",IFERROR(VLOOKUP(C61,'Proveedores'!$A$3:$E$102,3,FALSE),"Proveedor no encontrado"))</f>
        <v/>
      </c>
      <c r="E61" s="3" t="n"/>
      <c r="F61" s="42" t="n"/>
      <c r="G61" s="42" t="n"/>
      <c r="H61" s="42" t="n"/>
      <c r="I61" s="6" t="n"/>
      <c r="J61" s="6" t="n"/>
      <c r="K61" s="43" t="n"/>
      <c r="L61" s="8">
        <f>IF(C61="","",IFERROR(VLOOKUP(C61,'Proveedores'!$A$3:$E$102,5,FALSE),0.21))</f>
        <v/>
      </c>
      <c r="M61" s="44">
        <f>IF(OR(K61="",L61=""),"",K61*(1+L61))</f>
        <v/>
      </c>
      <c r="N61" s="10">
        <f>IF(OR(F61="",G61=""),"",G61-F61)</f>
        <v/>
      </c>
      <c r="O61" s="10">
        <f>IF(OR(H61="",F61=""),"",H61-F61)</f>
        <v/>
      </c>
      <c r="P61" s="10">
        <f>IF(OR(H61="",G61=""),"",H61-G61)</f>
        <v/>
      </c>
      <c r="Q61" s="11">
        <f>IF(C61="","",IF(H61="","Pendiente",IF(G61="","Pendiente",IF(H61&lt;=G61,"En plazo","Con retraso"))))</f>
        <v/>
      </c>
      <c r="R61" s="11">
        <f>IF(C61="","",IF(H61="","Pendiente de recepción",IF(G61="","Pendiente de recepción",IF(OR(I61="",J61=""),"Recepción parcial",IF(J61&lt;I61,"Recepción parcial",IF(P61&lt;=0,"Cerrado en plazo","Cerrado con retraso"))))))</f>
        <v/>
      </c>
      <c r="S61" s="12" t="n"/>
    </row>
    <row r="62" ht="22" customHeight="1">
      <c r="A62" s="3" t="n"/>
      <c r="B62" s="3" t="n"/>
      <c r="C62" s="3" t="n"/>
      <c r="D62" s="13">
        <f>IF(C62="","",IFERROR(VLOOKUP(C62,'Proveedores'!$A$3:$E$102,3,FALSE),"Proveedor no encontrado"))</f>
        <v/>
      </c>
      <c r="E62" s="3" t="n"/>
      <c r="F62" s="42" t="n"/>
      <c r="G62" s="42" t="n"/>
      <c r="H62" s="42" t="n"/>
      <c r="I62" s="6" t="n"/>
      <c r="J62" s="6" t="n"/>
      <c r="K62" s="43" t="n"/>
      <c r="L62" s="14">
        <f>IF(C62="","",IFERROR(VLOOKUP(C62,'Proveedores'!$A$3:$E$102,5,FALSE),0.21))</f>
        <v/>
      </c>
      <c r="M62" s="45">
        <f>IF(OR(K62="",L62=""),"",K62*(1+L62))</f>
        <v/>
      </c>
      <c r="N62" s="16">
        <f>IF(OR(F62="",G62=""),"",G62-F62)</f>
        <v/>
      </c>
      <c r="O62" s="16">
        <f>IF(OR(H62="",F62=""),"",H62-F62)</f>
        <v/>
      </c>
      <c r="P62" s="16">
        <f>IF(OR(H62="",G62=""),"",H62-G62)</f>
        <v/>
      </c>
      <c r="Q62" s="17">
        <f>IF(C62="","",IF(H62="","Pendiente",IF(G62="","Pendiente",IF(H62&lt;=G62,"En plazo","Con retraso"))))</f>
        <v/>
      </c>
      <c r="R62" s="17">
        <f>IF(C62="","",IF(H62="","Pendiente de recepción",IF(G62="","Pendiente de recepción",IF(OR(I62="",J62=""),"Recepción parcial",IF(J62&lt;I62,"Recepción parcial",IF(P62&lt;=0,"Cerrado en plazo","Cerrado con retraso"))))))</f>
        <v/>
      </c>
      <c r="S62" s="12" t="n"/>
    </row>
    <row r="63" ht="22" customHeight="1">
      <c r="A63" s="3" t="n"/>
      <c r="B63" s="3" t="n"/>
      <c r="C63" s="3" t="n"/>
      <c r="D63" s="4">
        <f>IF(C63="","",IFERROR(VLOOKUP(C63,'Proveedores'!$A$3:$E$102,3,FALSE),"Proveedor no encontrado"))</f>
        <v/>
      </c>
      <c r="E63" s="3" t="n"/>
      <c r="F63" s="42" t="n"/>
      <c r="G63" s="42" t="n"/>
      <c r="H63" s="42" t="n"/>
      <c r="I63" s="6" t="n"/>
      <c r="J63" s="6" t="n"/>
      <c r="K63" s="43" t="n"/>
      <c r="L63" s="8">
        <f>IF(C63="","",IFERROR(VLOOKUP(C63,'Proveedores'!$A$3:$E$102,5,FALSE),0.21))</f>
        <v/>
      </c>
      <c r="M63" s="44">
        <f>IF(OR(K63="",L63=""),"",K63*(1+L63))</f>
        <v/>
      </c>
      <c r="N63" s="10">
        <f>IF(OR(F63="",G63=""),"",G63-F63)</f>
        <v/>
      </c>
      <c r="O63" s="10">
        <f>IF(OR(H63="",F63=""),"",H63-F63)</f>
        <v/>
      </c>
      <c r="P63" s="10">
        <f>IF(OR(H63="",G63=""),"",H63-G63)</f>
        <v/>
      </c>
      <c r="Q63" s="11">
        <f>IF(C63="","",IF(H63="","Pendiente",IF(G63="","Pendiente",IF(H63&lt;=G63,"En plazo","Con retraso"))))</f>
        <v/>
      </c>
      <c r="R63" s="11">
        <f>IF(C63="","",IF(H63="","Pendiente de recepción",IF(G63="","Pendiente de recepción",IF(OR(I63="",J63=""),"Recepción parcial",IF(J63&lt;I63,"Recepción parcial",IF(P63&lt;=0,"Cerrado en plazo","Cerrado con retraso"))))))</f>
        <v/>
      </c>
      <c r="S63" s="12" t="n"/>
    </row>
    <row r="64" ht="22" customHeight="1">
      <c r="A64" s="3" t="n"/>
      <c r="B64" s="3" t="n"/>
      <c r="C64" s="3" t="n"/>
      <c r="D64" s="13">
        <f>IF(C64="","",IFERROR(VLOOKUP(C64,'Proveedores'!$A$3:$E$102,3,FALSE),"Proveedor no encontrado"))</f>
        <v/>
      </c>
      <c r="E64" s="3" t="n"/>
      <c r="F64" s="42" t="n"/>
      <c r="G64" s="42" t="n"/>
      <c r="H64" s="42" t="n"/>
      <c r="I64" s="6" t="n"/>
      <c r="J64" s="6" t="n"/>
      <c r="K64" s="43" t="n"/>
      <c r="L64" s="14">
        <f>IF(C64="","",IFERROR(VLOOKUP(C64,'Proveedores'!$A$3:$E$102,5,FALSE),0.21))</f>
        <v/>
      </c>
      <c r="M64" s="45">
        <f>IF(OR(K64="",L64=""),"",K64*(1+L64))</f>
        <v/>
      </c>
      <c r="N64" s="16">
        <f>IF(OR(F64="",G64=""),"",G64-F64)</f>
        <v/>
      </c>
      <c r="O64" s="16">
        <f>IF(OR(H64="",F64=""),"",H64-F64)</f>
        <v/>
      </c>
      <c r="P64" s="16">
        <f>IF(OR(H64="",G64=""),"",H64-G64)</f>
        <v/>
      </c>
      <c r="Q64" s="17">
        <f>IF(C64="","",IF(H64="","Pendiente",IF(G64="","Pendiente",IF(H64&lt;=G64,"En plazo","Con retraso"))))</f>
        <v/>
      </c>
      <c r="R64" s="17">
        <f>IF(C64="","",IF(H64="","Pendiente de recepción",IF(G64="","Pendiente de recepción",IF(OR(I64="",J64=""),"Recepción parcial",IF(J64&lt;I64,"Recepción parcial",IF(P64&lt;=0,"Cerrado en plazo","Cerrado con retraso"))))))</f>
        <v/>
      </c>
      <c r="S64" s="12" t="n"/>
    </row>
    <row r="65" ht="22" customHeight="1">
      <c r="A65" s="3" t="n"/>
      <c r="B65" s="3" t="n"/>
      <c r="C65" s="3" t="n"/>
      <c r="D65" s="4">
        <f>IF(C65="","",IFERROR(VLOOKUP(C65,'Proveedores'!$A$3:$E$102,3,FALSE),"Proveedor no encontrado"))</f>
        <v/>
      </c>
      <c r="E65" s="3" t="n"/>
      <c r="F65" s="42" t="n"/>
      <c r="G65" s="42" t="n"/>
      <c r="H65" s="42" t="n"/>
      <c r="I65" s="6" t="n"/>
      <c r="J65" s="6" t="n"/>
      <c r="K65" s="43" t="n"/>
      <c r="L65" s="8">
        <f>IF(C65="","",IFERROR(VLOOKUP(C65,'Proveedores'!$A$3:$E$102,5,FALSE),0.21))</f>
        <v/>
      </c>
      <c r="M65" s="44">
        <f>IF(OR(K65="",L65=""),"",K65*(1+L65))</f>
        <v/>
      </c>
      <c r="N65" s="10">
        <f>IF(OR(F65="",G65=""),"",G65-F65)</f>
        <v/>
      </c>
      <c r="O65" s="10">
        <f>IF(OR(H65="",F65=""),"",H65-F65)</f>
        <v/>
      </c>
      <c r="P65" s="10">
        <f>IF(OR(H65="",G65=""),"",H65-G65)</f>
        <v/>
      </c>
      <c r="Q65" s="11">
        <f>IF(C65="","",IF(H65="","Pendiente",IF(G65="","Pendiente",IF(H65&lt;=G65,"En plazo","Con retraso"))))</f>
        <v/>
      </c>
      <c r="R65" s="11">
        <f>IF(C65="","",IF(H65="","Pendiente de recepción",IF(G65="","Pendiente de recepción",IF(OR(I65="",J65=""),"Recepción parcial",IF(J65&lt;I65,"Recepción parcial",IF(P65&lt;=0,"Cerrado en plazo","Cerrado con retraso"))))))</f>
        <v/>
      </c>
      <c r="S65" s="12" t="n"/>
    </row>
    <row r="66" ht="22" customHeight="1">
      <c r="A66" s="3" t="n"/>
      <c r="B66" s="3" t="n"/>
      <c r="C66" s="3" t="n"/>
      <c r="D66" s="13">
        <f>IF(C66="","",IFERROR(VLOOKUP(C66,'Proveedores'!$A$3:$E$102,3,FALSE),"Proveedor no encontrado"))</f>
        <v/>
      </c>
      <c r="E66" s="3" t="n"/>
      <c r="F66" s="42" t="n"/>
      <c r="G66" s="42" t="n"/>
      <c r="H66" s="42" t="n"/>
      <c r="I66" s="6" t="n"/>
      <c r="J66" s="6" t="n"/>
      <c r="K66" s="43" t="n"/>
      <c r="L66" s="14">
        <f>IF(C66="","",IFERROR(VLOOKUP(C66,'Proveedores'!$A$3:$E$102,5,FALSE),0.21))</f>
        <v/>
      </c>
      <c r="M66" s="45">
        <f>IF(OR(K66="",L66=""),"",K66*(1+L66))</f>
        <v/>
      </c>
      <c r="N66" s="16">
        <f>IF(OR(F66="",G66=""),"",G66-F66)</f>
        <v/>
      </c>
      <c r="O66" s="16">
        <f>IF(OR(H66="",F66=""),"",H66-F66)</f>
        <v/>
      </c>
      <c r="P66" s="16">
        <f>IF(OR(H66="",G66=""),"",H66-G66)</f>
        <v/>
      </c>
      <c r="Q66" s="17">
        <f>IF(C66="","",IF(H66="","Pendiente",IF(G66="","Pendiente",IF(H66&lt;=G66,"En plazo","Con retraso"))))</f>
        <v/>
      </c>
      <c r="R66" s="17">
        <f>IF(C66="","",IF(H66="","Pendiente de recepción",IF(G66="","Pendiente de recepción",IF(OR(I66="",J66=""),"Recepción parcial",IF(J66&lt;I66,"Recepción parcial",IF(P66&lt;=0,"Cerrado en plazo","Cerrado con retraso"))))))</f>
        <v/>
      </c>
      <c r="S66" s="12" t="n"/>
    </row>
    <row r="67" ht="22" customHeight="1">
      <c r="A67" s="3" t="n"/>
      <c r="B67" s="3" t="n"/>
      <c r="C67" s="3" t="n"/>
      <c r="D67" s="4">
        <f>IF(C67="","",IFERROR(VLOOKUP(C67,'Proveedores'!$A$3:$E$102,3,FALSE),"Proveedor no encontrado"))</f>
        <v/>
      </c>
      <c r="E67" s="3" t="n"/>
      <c r="F67" s="42" t="n"/>
      <c r="G67" s="42" t="n"/>
      <c r="H67" s="42" t="n"/>
      <c r="I67" s="6" t="n"/>
      <c r="J67" s="6" t="n"/>
      <c r="K67" s="43" t="n"/>
      <c r="L67" s="8">
        <f>IF(C67="","",IFERROR(VLOOKUP(C67,'Proveedores'!$A$3:$E$102,5,FALSE),0.21))</f>
        <v/>
      </c>
      <c r="M67" s="44">
        <f>IF(OR(K67="",L67=""),"",K67*(1+L67))</f>
        <v/>
      </c>
      <c r="N67" s="10">
        <f>IF(OR(F67="",G67=""),"",G67-F67)</f>
        <v/>
      </c>
      <c r="O67" s="10">
        <f>IF(OR(H67="",F67=""),"",H67-F67)</f>
        <v/>
      </c>
      <c r="P67" s="10">
        <f>IF(OR(H67="",G67=""),"",H67-G67)</f>
        <v/>
      </c>
      <c r="Q67" s="11">
        <f>IF(C67="","",IF(H67="","Pendiente",IF(G67="","Pendiente",IF(H67&lt;=G67,"En plazo","Con retraso"))))</f>
        <v/>
      </c>
      <c r="R67" s="11">
        <f>IF(C67="","",IF(H67="","Pendiente de recepción",IF(G67="","Pendiente de recepción",IF(OR(I67="",J67=""),"Recepción parcial",IF(J67&lt;I67,"Recepción parcial",IF(P67&lt;=0,"Cerrado en plazo","Cerrado con retraso"))))))</f>
        <v/>
      </c>
      <c r="S67" s="12" t="n"/>
    </row>
    <row r="68" ht="22" customHeight="1">
      <c r="A68" s="3" t="n"/>
      <c r="B68" s="3" t="n"/>
      <c r="C68" s="3" t="n"/>
      <c r="D68" s="13">
        <f>IF(C68="","",IFERROR(VLOOKUP(C68,'Proveedores'!$A$3:$E$102,3,FALSE),"Proveedor no encontrado"))</f>
        <v/>
      </c>
      <c r="E68" s="3" t="n"/>
      <c r="F68" s="42" t="n"/>
      <c r="G68" s="42" t="n"/>
      <c r="H68" s="42" t="n"/>
      <c r="I68" s="6" t="n"/>
      <c r="J68" s="6" t="n"/>
      <c r="K68" s="43" t="n"/>
      <c r="L68" s="14">
        <f>IF(C68="","",IFERROR(VLOOKUP(C68,'Proveedores'!$A$3:$E$102,5,FALSE),0.21))</f>
        <v/>
      </c>
      <c r="M68" s="45">
        <f>IF(OR(K68="",L68=""),"",K68*(1+L68))</f>
        <v/>
      </c>
      <c r="N68" s="16">
        <f>IF(OR(F68="",G68=""),"",G68-F68)</f>
        <v/>
      </c>
      <c r="O68" s="16">
        <f>IF(OR(H68="",F68=""),"",H68-F68)</f>
        <v/>
      </c>
      <c r="P68" s="16">
        <f>IF(OR(H68="",G68=""),"",H68-G68)</f>
        <v/>
      </c>
      <c r="Q68" s="17">
        <f>IF(C68="","",IF(H68="","Pendiente",IF(G68="","Pendiente",IF(H68&lt;=G68,"En plazo","Con retraso"))))</f>
        <v/>
      </c>
      <c r="R68" s="17">
        <f>IF(C68="","",IF(H68="","Pendiente de recepción",IF(G68="","Pendiente de recepción",IF(OR(I68="",J68=""),"Recepción parcial",IF(J68&lt;I68,"Recepción parcial",IF(P68&lt;=0,"Cerrado en plazo","Cerrado con retraso"))))))</f>
        <v/>
      </c>
      <c r="S68" s="12" t="n"/>
    </row>
    <row r="69" ht="22" customHeight="1">
      <c r="A69" s="3" t="n"/>
      <c r="B69" s="3" t="n"/>
      <c r="C69" s="3" t="n"/>
      <c r="D69" s="4">
        <f>IF(C69="","",IFERROR(VLOOKUP(C69,'Proveedores'!$A$3:$E$102,3,FALSE),"Proveedor no encontrado"))</f>
        <v/>
      </c>
      <c r="E69" s="3" t="n"/>
      <c r="F69" s="42" t="n"/>
      <c r="G69" s="42" t="n"/>
      <c r="H69" s="42" t="n"/>
      <c r="I69" s="6" t="n"/>
      <c r="J69" s="6" t="n"/>
      <c r="K69" s="43" t="n"/>
      <c r="L69" s="8">
        <f>IF(C69="","",IFERROR(VLOOKUP(C69,'Proveedores'!$A$3:$E$102,5,FALSE),0.21))</f>
        <v/>
      </c>
      <c r="M69" s="44">
        <f>IF(OR(K69="",L69=""),"",K69*(1+L69))</f>
        <v/>
      </c>
      <c r="N69" s="10">
        <f>IF(OR(F69="",G69=""),"",G69-F69)</f>
        <v/>
      </c>
      <c r="O69" s="10">
        <f>IF(OR(H69="",F69=""),"",H69-F69)</f>
        <v/>
      </c>
      <c r="P69" s="10">
        <f>IF(OR(H69="",G69=""),"",H69-G69)</f>
        <v/>
      </c>
      <c r="Q69" s="11">
        <f>IF(C69="","",IF(H69="","Pendiente",IF(G69="","Pendiente",IF(H69&lt;=G69,"En plazo","Con retraso"))))</f>
        <v/>
      </c>
      <c r="R69" s="11">
        <f>IF(C69="","",IF(H69="","Pendiente de recepción",IF(G69="","Pendiente de recepción",IF(OR(I69="",J69=""),"Recepción parcial",IF(J69&lt;I69,"Recepción parcial",IF(P69&lt;=0,"Cerrado en plazo","Cerrado con retraso"))))))</f>
        <v/>
      </c>
      <c r="S69" s="12" t="n"/>
    </row>
    <row r="70" ht="22" customHeight="1">
      <c r="A70" s="3" t="n"/>
      <c r="B70" s="3" t="n"/>
      <c r="C70" s="3" t="n"/>
      <c r="D70" s="13">
        <f>IF(C70="","",IFERROR(VLOOKUP(C70,'Proveedores'!$A$3:$E$102,3,FALSE),"Proveedor no encontrado"))</f>
        <v/>
      </c>
      <c r="E70" s="3" t="n"/>
      <c r="F70" s="42" t="n"/>
      <c r="G70" s="42" t="n"/>
      <c r="H70" s="42" t="n"/>
      <c r="I70" s="6" t="n"/>
      <c r="J70" s="6" t="n"/>
      <c r="K70" s="43" t="n"/>
      <c r="L70" s="14">
        <f>IF(C70="","",IFERROR(VLOOKUP(C70,'Proveedores'!$A$3:$E$102,5,FALSE),0.21))</f>
        <v/>
      </c>
      <c r="M70" s="45">
        <f>IF(OR(K70="",L70=""),"",K70*(1+L70))</f>
        <v/>
      </c>
      <c r="N70" s="16">
        <f>IF(OR(F70="",G70=""),"",G70-F70)</f>
        <v/>
      </c>
      <c r="O70" s="16">
        <f>IF(OR(H70="",F70=""),"",H70-F70)</f>
        <v/>
      </c>
      <c r="P70" s="16">
        <f>IF(OR(H70="",G70=""),"",H70-G70)</f>
        <v/>
      </c>
      <c r="Q70" s="17">
        <f>IF(C70="","",IF(H70="","Pendiente",IF(G70="","Pendiente",IF(H70&lt;=G70,"En plazo","Con retraso"))))</f>
        <v/>
      </c>
      <c r="R70" s="17">
        <f>IF(C70="","",IF(H70="","Pendiente de recepción",IF(G70="","Pendiente de recepción",IF(OR(I70="",J70=""),"Recepción parcial",IF(J70&lt;I70,"Recepción parcial",IF(P70&lt;=0,"Cerrado en plazo","Cerrado con retraso"))))))</f>
        <v/>
      </c>
      <c r="S70" s="12" t="n"/>
    </row>
    <row r="71" ht="22" customHeight="1">
      <c r="A71" s="3" t="n"/>
      <c r="B71" s="3" t="n"/>
      <c r="C71" s="3" t="n"/>
      <c r="D71" s="4">
        <f>IF(C71="","",IFERROR(VLOOKUP(C71,'Proveedores'!$A$3:$E$102,3,FALSE),"Proveedor no encontrado"))</f>
        <v/>
      </c>
      <c r="E71" s="3" t="n"/>
      <c r="F71" s="42" t="n"/>
      <c r="G71" s="42" t="n"/>
      <c r="H71" s="42" t="n"/>
      <c r="I71" s="6" t="n"/>
      <c r="J71" s="6" t="n"/>
      <c r="K71" s="43" t="n"/>
      <c r="L71" s="8">
        <f>IF(C71="","",IFERROR(VLOOKUP(C71,'Proveedores'!$A$3:$E$102,5,FALSE),0.21))</f>
        <v/>
      </c>
      <c r="M71" s="44">
        <f>IF(OR(K71="",L71=""),"",K71*(1+L71))</f>
        <v/>
      </c>
      <c r="N71" s="10">
        <f>IF(OR(F71="",G71=""),"",G71-F71)</f>
        <v/>
      </c>
      <c r="O71" s="10">
        <f>IF(OR(H71="",F71=""),"",H71-F71)</f>
        <v/>
      </c>
      <c r="P71" s="10">
        <f>IF(OR(H71="",G71=""),"",H71-G71)</f>
        <v/>
      </c>
      <c r="Q71" s="11">
        <f>IF(C71="","",IF(H71="","Pendiente",IF(G71="","Pendiente",IF(H71&lt;=G71,"En plazo","Con retraso"))))</f>
        <v/>
      </c>
      <c r="R71" s="11">
        <f>IF(C71="","",IF(H71="","Pendiente de recepción",IF(G71="","Pendiente de recepción",IF(OR(I71="",J71=""),"Recepción parcial",IF(J71&lt;I71,"Recepción parcial",IF(P71&lt;=0,"Cerrado en plazo","Cerrado con retraso"))))))</f>
        <v/>
      </c>
      <c r="S71" s="12" t="n"/>
    </row>
    <row r="72" ht="22" customHeight="1">
      <c r="A72" s="3" t="n"/>
      <c r="B72" s="3" t="n"/>
      <c r="C72" s="3" t="n"/>
      <c r="D72" s="13">
        <f>IF(C72="","",IFERROR(VLOOKUP(C72,'Proveedores'!$A$3:$E$102,3,FALSE),"Proveedor no encontrado"))</f>
        <v/>
      </c>
      <c r="E72" s="3" t="n"/>
      <c r="F72" s="42" t="n"/>
      <c r="G72" s="42" t="n"/>
      <c r="H72" s="42" t="n"/>
      <c r="I72" s="6" t="n"/>
      <c r="J72" s="6" t="n"/>
      <c r="K72" s="43" t="n"/>
      <c r="L72" s="14">
        <f>IF(C72="","",IFERROR(VLOOKUP(C72,'Proveedores'!$A$3:$E$102,5,FALSE),0.21))</f>
        <v/>
      </c>
      <c r="M72" s="45">
        <f>IF(OR(K72="",L72=""),"",K72*(1+L72))</f>
        <v/>
      </c>
      <c r="N72" s="16">
        <f>IF(OR(F72="",G72=""),"",G72-F72)</f>
        <v/>
      </c>
      <c r="O72" s="16">
        <f>IF(OR(H72="",F72=""),"",H72-F72)</f>
        <v/>
      </c>
      <c r="P72" s="16">
        <f>IF(OR(H72="",G72=""),"",H72-G72)</f>
        <v/>
      </c>
      <c r="Q72" s="17">
        <f>IF(C72="","",IF(H72="","Pendiente",IF(G72="","Pendiente",IF(H72&lt;=G72,"En plazo","Con retraso"))))</f>
        <v/>
      </c>
      <c r="R72" s="17">
        <f>IF(C72="","",IF(H72="","Pendiente de recepción",IF(G72="","Pendiente de recepción",IF(OR(I72="",J72=""),"Recepción parcial",IF(J72&lt;I72,"Recepción parcial",IF(P72&lt;=0,"Cerrado en plazo","Cerrado con retraso"))))))</f>
        <v/>
      </c>
      <c r="S72" s="12" t="n"/>
    </row>
    <row r="73" ht="22" customHeight="1">
      <c r="A73" s="3" t="n"/>
      <c r="B73" s="3" t="n"/>
      <c r="C73" s="3" t="n"/>
      <c r="D73" s="4">
        <f>IF(C73="","",IFERROR(VLOOKUP(C73,'Proveedores'!$A$3:$E$102,3,FALSE),"Proveedor no encontrado"))</f>
        <v/>
      </c>
      <c r="E73" s="3" t="n"/>
      <c r="F73" s="42" t="n"/>
      <c r="G73" s="42" t="n"/>
      <c r="H73" s="42" t="n"/>
      <c r="I73" s="6" t="n"/>
      <c r="J73" s="6" t="n"/>
      <c r="K73" s="43" t="n"/>
      <c r="L73" s="8">
        <f>IF(C73="","",IFERROR(VLOOKUP(C73,'Proveedores'!$A$3:$E$102,5,FALSE),0.21))</f>
        <v/>
      </c>
      <c r="M73" s="44">
        <f>IF(OR(K73="",L73=""),"",K73*(1+L73))</f>
        <v/>
      </c>
      <c r="N73" s="10">
        <f>IF(OR(F73="",G73=""),"",G73-F73)</f>
        <v/>
      </c>
      <c r="O73" s="10">
        <f>IF(OR(H73="",F73=""),"",H73-F73)</f>
        <v/>
      </c>
      <c r="P73" s="10">
        <f>IF(OR(H73="",G73=""),"",H73-G73)</f>
        <v/>
      </c>
      <c r="Q73" s="11">
        <f>IF(C73="","",IF(H73="","Pendiente",IF(G73="","Pendiente",IF(H73&lt;=G73,"En plazo","Con retraso"))))</f>
        <v/>
      </c>
      <c r="R73" s="11">
        <f>IF(C73="","",IF(H73="","Pendiente de recepción",IF(G73="","Pendiente de recepción",IF(OR(I73="",J73=""),"Recepción parcial",IF(J73&lt;I73,"Recepción parcial",IF(P73&lt;=0,"Cerrado en plazo","Cerrado con retraso"))))))</f>
        <v/>
      </c>
      <c r="S73" s="12" t="n"/>
    </row>
    <row r="74" ht="22" customHeight="1">
      <c r="A74" s="3" t="n"/>
      <c r="B74" s="3" t="n"/>
      <c r="C74" s="3" t="n"/>
      <c r="D74" s="13">
        <f>IF(C74="","",IFERROR(VLOOKUP(C74,'Proveedores'!$A$3:$E$102,3,FALSE),"Proveedor no encontrado"))</f>
        <v/>
      </c>
      <c r="E74" s="3" t="n"/>
      <c r="F74" s="42" t="n"/>
      <c r="G74" s="42" t="n"/>
      <c r="H74" s="42" t="n"/>
      <c r="I74" s="6" t="n"/>
      <c r="J74" s="6" t="n"/>
      <c r="K74" s="43" t="n"/>
      <c r="L74" s="14">
        <f>IF(C74="","",IFERROR(VLOOKUP(C74,'Proveedores'!$A$3:$E$102,5,FALSE),0.21))</f>
        <v/>
      </c>
      <c r="M74" s="45">
        <f>IF(OR(K74="",L74=""),"",K74*(1+L74))</f>
        <v/>
      </c>
      <c r="N74" s="16">
        <f>IF(OR(F74="",G74=""),"",G74-F74)</f>
        <v/>
      </c>
      <c r="O74" s="16">
        <f>IF(OR(H74="",F74=""),"",H74-F74)</f>
        <v/>
      </c>
      <c r="P74" s="16">
        <f>IF(OR(H74="",G74=""),"",H74-G74)</f>
        <v/>
      </c>
      <c r="Q74" s="17">
        <f>IF(C74="","",IF(H74="","Pendiente",IF(G74="","Pendiente",IF(H74&lt;=G74,"En plazo","Con retraso"))))</f>
        <v/>
      </c>
      <c r="R74" s="17">
        <f>IF(C74="","",IF(H74="","Pendiente de recepción",IF(G74="","Pendiente de recepción",IF(OR(I74="",J74=""),"Recepción parcial",IF(J74&lt;I74,"Recepción parcial",IF(P74&lt;=0,"Cerrado en plazo","Cerrado con retraso"))))))</f>
        <v/>
      </c>
      <c r="S74" s="12" t="n"/>
    </row>
    <row r="75" ht="22" customHeight="1">
      <c r="A75" s="3" t="n"/>
      <c r="B75" s="3" t="n"/>
      <c r="C75" s="3" t="n"/>
      <c r="D75" s="4">
        <f>IF(C75="","",IFERROR(VLOOKUP(C75,'Proveedores'!$A$3:$E$102,3,FALSE),"Proveedor no encontrado"))</f>
        <v/>
      </c>
      <c r="E75" s="3" t="n"/>
      <c r="F75" s="42" t="n"/>
      <c r="G75" s="42" t="n"/>
      <c r="H75" s="42" t="n"/>
      <c r="I75" s="6" t="n"/>
      <c r="J75" s="6" t="n"/>
      <c r="K75" s="43" t="n"/>
      <c r="L75" s="8">
        <f>IF(C75="","",IFERROR(VLOOKUP(C75,'Proveedores'!$A$3:$E$102,5,FALSE),0.21))</f>
        <v/>
      </c>
      <c r="M75" s="44">
        <f>IF(OR(K75="",L75=""),"",K75*(1+L75))</f>
        <v/>
      </c>
      <c r="N75" s="10">
        <f>IF(OR(F75="",G75=""),"",G75-F75)</f>
        <v/>
      </c>
      <c r="O75" s="10">
        <f>IF(OR(H75="",F75=""),"",H75-F75)</f>
        <v/>
      </c>
      <c r="P75" s="10">
        <f>IF(OR(H75="",G75=""),"",H75-G75)</f>
        <v/>
      </c>
      <c r="Q75" s="11">
        <f>IF(C75="","",IF(H75="","Pendiente",IF(G75="","Pendiente",IF(H75&lt;=G75,"En plazo","Con retraso"))))</f>
        <v/>
      </c>
      <c r="R75" s="11">
        <f>IF(C75="","",IF(H75="","Pendiente de recepción",IF(G75="","Pendiente de recepción",IF(OR(I75="",J75=""),"Recepción parcial",IF(J75&lt;I75,"Recepción parcial",IF(P75&lt;=0,"Cerrado en plazo","Cerrado con retraso"))))))</f>
        <v/>
      </c>
      <c r="S75" s="12" t="n"/>
    </row>
    <row r="76" ht="22" customHeight="1">
      <c r="A76" s="3" t="n"/>
      <c r="B76" s="3" t="n"/>
      <c r="C76" s="3" t="n"/>
      <c r="D76" s="13">
        <f>IF(C76="","",IFERROR(VLOOKUP(C76,'Proveedores'!$A$3:$E$102,3,FALSE),"Proveedor no encontrado"))</f>
        <v/>
      </c>
      <c r="E76" s="3" t="n"/>
      <c r="F76" s="42" t="n"/>
      <c r="G76" s="42" t="n"/>
      <c r="H76" s="42" t="n"/>
      <c r="I76" s="6" t="n"/>
      <c r="J76" s="6" t="n"/>
      <c r="K76" s="43" t="n"/>
      <c r="L76" s="14">
        <f>IF(C76="","",IFERROR(VLOOKUP(C76,'Proveedores'!$A$3:$E$102,5,FALSE),0.21))</f>
        <v/>
      </c>
      <c r="M76" s="45">
        <f>IF(OR(K76="",L76=""),"",K76*(1+L76))</f>
        <v/>
      </c>
      <c r="N76" s="16">
        <f>IF(OR(F76="",G76=""),"",G76-F76)</f>
        <v/>
      </c>
      <c r="O76" s="16">
        <f>IF(OR(H76="",F76=""),"",H76-F76)</f>
        <v/>
      </c>
      <c r="P76" s="16">
        <f>IF(OR(H76="",G76=""),"",H76-G76)</f>
        <v/>
      </c>
      <c r="Q76" s="17">
        <f>IF(C76="","",IF(H76="","Pendiente",IF(G76="","Pendiente",IF(H76&lt;=G76,"En plazo","Con retraso"))))</f>
        <v/>
      </c>
      <c r="R76" s="17">
        <f>IF(C76="","",IF(H76="","Pendiente de recepción",IF(G76="","Pendiente de recepción",IF(OR(I76="",J76=""),"Recepción parcial",IF(J76&lt;I76,"Recepción parcial",IF(P76&lt;=0,"Cerrado en plazo","Cerrado con retraso"))))))</f>
        <v/>
      </c>
      <c r="S76" s="12" t="n"/>
    </row>
    <row r="77" ht="22" customHeight="1">
      <c r="A77" s="3" t="n"/>
      <c r="B77" s="3" t="n"/>
      <c r="C77" s="3" t="n"/>
      <c r="D77" s="4">
        <f>IF(C77="","",IFERROR(VLOOKUP(C77,'Proveedores'!$A$3:$E$102,3,FALSE),"Proveedor no encontrado"))</f>
        <v/>
      </c>
      <c r="E77" s="3" t="n"/>
      <c r="F77" s="42" t="n"/>
      <c r="G77" s="42" t="n"/>
      <c r="H77" s="42" t="n"/>
      <c r="I77" s="6" t="n"/>
      <c r="J77" s="6" t="n"/>
      <c r="K77" s="43" t="n"/>
      <c r="L77" s="8">
        <f>IF(C77="","",IFERROR(VLOOKUP(C77,'Proveedores'!$A$3:$E$102,5,FALSE),0.21))</f>
        <v/>
      </c>
      <c r="M77" s="44">
        <f>IF(OR(K77="",L77=""),"",K77*(1+L77))</f>
        <v/>
      </c>
      <c r="N77" s="10">
        <f>IF(OR(F77="",G77=""),"",G77-F77)</f>
        <v/>
      </c>
      <c r="O77" s="10">
        <f>IF(OR(H77="",F77=""),"",H77-F77)</f>
        <v/>
      </c>
      <c r="P77" s="10">
        <f>IF(OR(H77="",G77=""),"",H77-G77)</f>
        <v/>
      </c>
      <c r="Q77" s="11">
        <f>IF(C77="","",IF(H77="","Pendiente",IF(G77="","Pendiente",IF(H77&lt;=G77,"En plazo","Con retraso"))))</f>
        <v/>
      </c>
      <c r="R77" s="11">
        <f>IF(C77="","",IF(H77="","Pendiente de recepción",IF(G77="","Pendiente de recepción",IF(OR(I77="",J77=""),"Recepción parcial",IF(J77&lt;I77,"Recepción parcial",IF(P77&lt;=0,"Cerrado en plazo","Cerrado con retraso"))))))</f>
        <v/>
      </c>
      <c r="S77" s="12" t="n"/>
    </row>
    <row r="78" ht="22" customHeight="1">
      <c r="A78" s="3" t="n"/>
      <c r="B78" s="3" t="n"/>
      <c r="C78" s="3" t="n"/>
      <c r="D78" s="13">
        <f>IF(C78="","",IFERROR(VLOOKUP(C78,'Proveedores'!$A$3:$E$102,3,FALSE),"Proveedor no encontrado"))</f>
        <v/>
      </c>
      <c r="E78" s="3" t="n"/>
      <c r="F78" s="42" t="n"/>
      <c r="G78" s="42" t="n"/>
      <c r="H78" s="42" t="n"/>
      <c r="I78" s="6" t="n"/>
      <c r="J78" s="6" t="n"/>
      <c r="K78" s="43" t="n"/>
      <c r="L78" s="14">
        <f>IF(C78="","",IFERROR(VLOOKUP(C78,'Proveedores'!$A$3:$E$102,5,FALSE),0.21))</f>
        <v/>
      </c>
      <c r="M78" s="45">
        <f>IF(OR(K78="",L78=""),"",K78*(1+L78))</f>
        <v/>
      </c>
      <c r="N78" s="16">
        <f>IF(OR(F78="",G78=""),"",G78-F78)</f>
        <v/>
      </c>
      <c r="O78" s="16">
        <f>IF(OR(H78="",F78=""),"",H78-F78)</f>
        <v/>
      </c>
      <c r="P78" s="16">
        <f>IF(OR(H78="",G78=""),"",H78-G78)</f>
        <v/>
      </c>
      <c r="Q78" s="17">
        <f>IF(C78="","",IF(H78="","Pendiente",IF(G78="","Pendiente",IF(H78&lt;=G78,"En plazo","Con retraso"))))</f>
        <v/>
      </c>
      <c r="R78" s="17">
        <f>IF(C78="","",IF(H78="","Pendiente de recepción",IF(G78="","Pendiente de recepción",IF(OR(I78="",J78=""),"Recepción parcial",IF(J78&lt;I78,"Recepción parcial",IF(P78&lt;=0,"Cerrado en plazo","Cerrado con retraso"))))))</f>
        <v/>
      </c>
      <c r="S78" s="12" t="n"/>
    </row>
    <row r="79" ht="22" customHeight="1">
      <c r="A79" s="3" t="n"/>
      <c r="B79" s="3" t="n"/>
      <c r="C79" s="3" t="n"/>
      <c r="D79" s="4">
        <f>IF(C79="","",IFERROR(VLOOKUP(C79,'Proveedores'!$A$3:$E$102,3,FALSE),"Proveedor no encontrado"))</f>
        <v/>
      </c>
      <c r="E79" s="3" t="n"/>
      <c r="F79" s="42" t="n"/>
      <c r="G79" s="42" t="n"/>
      <c r="H79" s="42" t="n"/>
      <c r="I79" s="6" t="n"/>
      <c r="J79" s="6" t="n"/>
      <c r="K79" s="43" t="n"/>
      <c r="L79" s="8">
        <f>IF(C79="","",IFERROR(VLOOKUP(C79,'Proveedores'!$A$3:$E$102,5,FALSE),0.21))</f>
        <v/>
      </c>
      <c r="M79" s="44">
        <f>IF(OR(K79="",L79=""),"",K79*(1+L79))</f>
        <v/>
      </c>
      <c r="N79" s="10">
        <f>IF(OR(F79="",G79=""),"",G79-F79)</f>
        <v/>
      </c>
      <c r="O79" s="10">
        <f>IF(OR(H79="",F79=""),"",H79-F79)</f>
        <v/>
      </c>
      <c r="P79" s="10">
        <f>IF(OR(H79="",G79=""),"",H79-G79)</f>
        <v/>
      </c>
      <c r="Q79" s="11">
        <f>IF(C79="","",IF(H79="","Pendiente",IF(G79="","Pendiente",IF(H79&lt;=G79,"En plazo","Con retraso"))))</f>
        <v/>
      </c>
      <c r="R79" s="11">
        <f>IF(C79="","",IF(H79="","Pendiente de recepción",IF(G79="","Pendiente de recepción",IF(OR(I79="",J79=""),"Recepción parcial",IF(J79&lt;I79,"Recepción parcial",IF(P79&lt;=0,"Cerrado en plazo","Cerrado con retraso"))))))</f>
        <v/>
      </c>
      <c r="S79" s="12" t="n"/>
    </row>
    <row r="80" ht="22" customHeight="1">
      <c r="A80" s="3" t="n"/>
      <c r="B80" s="3" t="n"/>
      <c r="C80" s="3" t="n"/>
      <c r="D80" s="13">
        <f>IF(C80="","",IFERROR(VLOOKUP(C80,'Proveedores'!$A$3:$E$102,3,FALSE),"Proveedor no encontrado"))</f>
        <v/>
      </c>
      <c r="E80" s="3" t="n"/>
      <c r="F80" s="42" t="n"/>
      <c r="G80" s="42" t="n"/>
      <c r="H80" s="42" t="n"/>
      <c r="I80" s="6" t="n"/>
      <c r="J80" s="6" t="n"/>
      <c r="K80" s="43" t="n"/>
      <c r="L80" s="14">
        <f>IF(C80="","",IFERROR(VLOOKUP(C80,'Proveedores'!$A$3:$E$102,5,FALSE),0.21))</f>
        <v/>
      </c>
      <c r="M80" s="45">
        <f>IF(OR(K80="",L80=""),"",K80*(1+L80))</f>
        <v/>
      </c>
      <c r="N80" s="16">
        <f>IF(OR(F80="",G80=""),"",G80-F80)</f>
        <v/>
      </c>
      <c r="O80" s="16">
        <f>IF(OR(H80="",F80=""),"",H80-F80)</f>
        <v/>
      </c>
      <c r="P80" s="16">
        <f>IF(OR(H80="",G80=""),"",H80-G80)</f>
        <v/>
      </c>
      <c r="Q80" s="17">
        <f>IF(C80="","",IF(H80="","Pendiente",IF(G80="","Pendiente",IF(H80&lt;=G80,"En plazo","Con retraso"))))</f>
        <v/>
      </c>
      <c r="R80" s="17">
        <f>IF(C80="","",IF(H80="","Pendiente de recepción",IF(G80="","Pendiente de recepción",IF(OR(I80="",J80=""),"Recepción parcial",IF(J80&lt;I80,"Recepción parcial",IF(P80&lt;=0,"Cerrado en plazo","Cerrado con retraso"))))))</f>
        <v/>
      </c>
      <c r="S80" s="12" t="n"/>
    </row>
    <row r="81" ht="22" customHeight="1">
      <c r="A81" s="3" t="n"/>
      <c r="B81" s="3" t="n"/>
      <c r="C81" s="3" t="n"/>
      <c r="D81" s="4">
        <f>IF(C81="","",IFERROR(VLOOKUP(C81,'Proveedores'!$A$3:$E$102,3,FALSE),"Proveedor no encontrado"))</f>
        <v/>
      </c>
      <c r="E81" s="3" t="n"/>
      <c r="F81" s="42" t="n"/>
      <c r="G81" s="42" t="n"/>
      <c r="H81" s="42" t="n"/>
      <c r="I81" s="6" t="n"/>
      <c r="J81" s="6" t="n"/>
      <c r="K81" s="43" t="n"/>
      <c r="L81" s="8">
        <f>IF(C81="","",IFERROR(VLOOKUP(C81,'Proveedores'!$A$3:$E$102,5,FALSE),0.21))</f>
        <v/>
      </c>
      <c r="M81" s="44">
        <f>IF(OR(K81="",L81=""),"",K81*(1+L81))</f>
        <v/>
      </c>
      <c r="N81" s="10">
        <f>IF(OR(F81="",G81=""),"",G81-F81)</f>
        <v/>
      </c>
      <c r="O81" s="10">
        <f>IF(OR(H81="",F81=""),"",H81-F81)</f>
        <v/>
      </c>
      <c r="P81" s="10">
        <f>IF(OR(H81="",G81=""),"",H81-G81)</f>
        <v/>
      </c>
      <c r="Q81" s="11">
        <f>IF(C81="","",IF(H81="","Pendiente",IF(G81="","Pendiente",IF(H81&lt;=G81,"En plazo","Con retraso"))))</f>
        <v/>
      </c>
      <c r="R81" s="11">
        <f>IF(C81="","",IF(H81="","Pendiente de recepción",IF(G81="","Pendiente de recepción",IF(OR(I81="",J81=""),"Recepción parcial",IF(J81&lt;I81,"Recepción parcial",IF(P81&lt;=0,"Cerrado en plazo","Cerrado con retraso"))))))</f>
        <v/>
      </c>
      <c r="S81" s="12" t="n"/>
    </row>
    <row r="82" ht="22" customHeight="1">
      <c r="A82" s="3" t="n"/>
      <c r="B82" s="3" t="n"/>
      <c r="C82" s="3" t="n"/>
      <c r="D82" s="13">
        <f>IF(C82="","",IFERROR(VLOOKUP(C82,'Proveedores'!$A$3:$E$102,3,FALSE),"Proveedor no encontrado"))</f>
        <v/>
      </c>
      <c r="E82" s="3" t="n"/>
      <c r="F82" s="42" t="n"/>
      <c r="G82" s="42" t="n"/>
      <c r="H82" s="42" t="n"/>
      <c r="I82" s="6" t="n"/>
      <c r="J82" s="6" t="n"/>
      <c r="K82" s="43" t="n"/>
      <c r="L82" s="14">
        <f>IF(C82="","",IFERROR(VLOOKUP(C82,'Proveedores'!$A$3:$E$102,5,FALSE),0.21))</f>
        <v/>
      </c>
      <c r="M82" s="45">
        <f>IF(OR(K82="",L82=""),"",K82*(1+L82))</f>
        <v/>
      </c>
      <c r="N82" s="16">
        <f>IF(OR(F82="",G82=""),"",G82-F82)</f>
        <v/>
      </c>
      <c r="O82" s="16">
        <f>IF(OR(H82="",F82=""),"",H82-F82)</f>
        <v/>
      </c>
      <c r="P82" s="16">
        <f>IF(OR(H82="",G82=""),"",H82-G82)</f>
        <v/>
      </c>
      <c r="Q82" s="17">
        <f>IF(C82="","",IF(H82="","Pendiente",IF(G82="","Pendiente",IF(H82&lt;=G82,"En plazo","Con retraso"))))</f>
        <v/>
      </c>
      <c r="R82" s="17">
        <f>IF(C82="","",IF(H82="","Pendiente de recepción",IF(G82="","Pendiente de recepción",IF(OR(I82="",J82=""),"Recepción parcial",IF(J82&lt;I82,"Recepción parcial",IF(P82&lt;=0,"Cerrado en plazo","Cerrado con retraso"))))))</f>
        <v/>
      </c>
      <c r="S82" s="12" t="n"/>
    </row>
    <row r="83" ht="22" customHeight="1">
      <c r="A83" s="3" t="n"/>
      <c r="B83" s="3" t="n"/>
      <c r="C83" s="3" t="n"/>
      <c r="D83" s="4">
        <f>IF(C83="","",IFERROR(VLOOKUP(C83,'Proveedores'!$A$3:$E$102,3,FALSE),"Proveedor no encontrado"))</f>
        <v/>
      </c>
      <c r="E83" s="3" t="n"/>
      <c r="F83" s="42" t="n"/>
      <c r="G83" s="42" t="n"/>
      <c r="H83" s="42" t="n"/>
      <c r="I83" s="6" t="n"/>
      <c r="J83" s="6" t="n"/>
      <c r="K83" s="43" t="n"/>
      <c r="L83" s="8">
        <f>IF(C83="","",IFERROR(VLOOKUP(C83,'Proveedores'!$A$3:$E$102,5,FALSE),0.21))</f>
        <v/>
      </c>
      <c r="M83" s="44">
        <f>IF(OR(K83="",L83=""),"",K83*(1+L83))</f>
        <v/>
      </c>
      <c r="N83" s="10">
        <f>IF(OR(F83="",G83=""),"",G83-F83)</f>
        <v/>
      </c>
      <c r="O83" s="10">
        <f>IF(OR(H83="",F83=""),"",H83-F83)</f>
        <v/>
      </c>
      <c r="P83" s="10">
        <f>IF(OR(H83="",G83=""),"",H83-G83)</f>
        <v/>
      </c>
      <c r="Q83" s="11">
        <f>IF(C83="","",IF(H83="","Pendiente",IF(G83="","Pendiente",IF(H83&lt;=G83,"En plazo","Con retraso"))))</f>
        <v/>
      </c>
      <c r="R83" s="11">
        <f>IF(C83="","",IF(H83="","Pendiente de recepción",IF(G83="","Pendiente de recepción",IF(OR(I83="",J83=""),"Recepción parcial",IF(J83&lt;I83,"Recepción parcial",IF(P83&lt;=0,"Cerrado en plazo","Cerrado con retraso"))))))</f>
        <v/>
      </c>
      <c r="S83" s="12" t="n"/>
    </row>
    <row r="84" ht="22" customHeight="1">
      <c r="A84" s="3" t="n"/>
      <c r="B84" s="3" t="n"/>
      <c r="C84" s="3" t="n"/>
      <c r="D84" s="13">
        <f>IF(C84="","",IFERROR(VLOOKUP(C84,'Proveedores'!$A$3:$E$102,3,FALSE),"Proveedor no encontrado"))</f>
        <v/>
      </c>
      <c r="E84" s="3" t="n"/>
      <c r="F84" s="42" t="n"/>
      <c r="G84" s="42" t="n"/>
      <c r="H84" s="42" t="n"/>
      <c r="I84" s="6" t="n"/>
      <c r="J84" s="6" t="n"/>
      <c r="K84" s="43" t="n"/>
      <c r="L84" s="14">
        <f>IF(C84="","",IFERROR(VLOOKUP(C84,'Proveedores'!$A$3:$E$102,5,FALSE),0.21))</f>
        <v/>
      </c>
      <c r="M84" s="45">
        <f>IF(OR(K84="",L84=""),"",K84*(1+L84))</f>
        <v/>
      </c>
      <c r="N84" s="16">
        <f>IF(OR(F84="",G84=""),"",G84-F84)</f>
        <v/>
      </c>
      <c r="O84" s="16">
        <f>IF(OR(H84="",F84=""),"",H84-F84)</f>
        <v/>
      </c>
      <c r="P84" s="16">
        <f>IF(OR(H84="",G84=""),"",H84-G84)</f>
        <v/>
      </c>
      <c r="Q84" s="17">
        <f>IF(C84="","",IF(H84="","Pendiente",IF(G84="","Pendiente",IF(H84&lt;=G84,"En plazo","Con retraso"))))</f>
        <v/>
      </c>
      <c r="R84" s="17">
        <f>IF(C84="","",IF(H84="","Pendiente de recepción",IF(G84="","Pendiente de recepción",IF(OR(I84="",J84=""),"Recepción parcial",IF(J84&lt;I84,"Recepción parcial",IF(P84&lt;=0,"Cerrado en plazo","Cerrado con retraso"))))))</f>
        <v/>
      </c>
      <c r="S84" s="12" t="n"/>
    </row>
    <row r="85" ht="22" customHeight="1">
      <c r="A85" s="3" t="n"/>
      <c r="B85" s="3" t="n"/>
      <c r="C85" s="3" t="n"/>
      <c r="D85" s="4">
        <f>IF(C85="","",IFERROR(VLOOKUP(C85,'Proveedores'!$A$3:$E$102,3,FALSE),"Proveedor no encontrado"))</f>
        <v/>
      </c>
      <c r="E85" s="3" t="n"/>
      <c r="F85" s="42" t="n"/>
      <c r="G85" s="42" t="n"/>
      <c r="H85" s="42" t="n"/>
      <c r="I85" s="6" t="n"/>
      <c r="J85" s="6" t="n"/>
      <c r="K85" s="43" t="n"/>
      <c r="L85" s="8">
        <f>IF(C85="","",IFERROR(VLOOKUP(C85,'Proveedores'!$A$3:$E$102,5,FALSE),0.21))</f>
        <v/>
      </c>
      <c r="M85" s="44">
        <f>IF(OR(K85="",L85=""),"",K85*(1+L85))</f>
        <v/>
      </c>
      <c r="N85" s="10">
        <f>IF(OR(F85="",G85=""),"",G85-F85)</f>
        <v/>
      </c>
      <c r="O85" s="10">
        <f>IF(OR(H85="",F85=""),"",H85-F85)</f>
        <v/>
      </c>
      <c r="P85" s="10">
        <f>IF(OR(H85="",G85=""),"",H85-G85)</f>
        <v/>
      </c>
      <c r="Q85" s="11">
        <f>IF(C85="","",IF(H85="","Pendiente",IF(G85="","Pendiente",IF(H85&lt;=G85,"En plazo","Con retraso"))))</f>
        <v/>
      </c>
      <c r="R85" s="11">
        <f>IF(C85="","",IF(H85="","Pendiente de recepción",IF(G85="","Pendiente de recepción",IF(OR(I85="",J85=""),"Recepción parcial",IF(J85&lt;I85,"Recepción parcial",IF(P85&lt;=0,"Cerrado en plazo","Cerrado con retraso"))))))</f>
        <v/>
      </c>
      <c r="S85" s="12" t="n"/>
    </row>
    <row r="86" ht="22" customHeight="1">
      <c r="A86" s="3" t="n"/>
      <c r="B86" s="3" t="n"/>
      <c r="C86" s="3" t="n"/>
      <c r="D86" s="13">
        <f>IF(C86="","",IFERROR(VLOOKUP(C86,'Proveedores'!$A$3:$E$102,3,FALSE),"Proveedor no encontrado"))</f>
        <v/>
      </c>
      <c r="E86" s="3" t="n"/>
      <c r="F86" s="42" t="n"/>
      <c r="G86" s="42" t="n"/>
      <c r="H86" s="42" t="n"/>
      <c r="I86" s="6" t="n"/>
      <c r="J86" s="6" t="n"/>
      <c r="K86" s="43" t="n"/>
      <c r="L86" s="14">
        <f>IF(C86="","",IFERROR(VLOOKUP(C86,'Proveedores'!$A$3:$E$102,5,FALSE),0.21))</f>
        <v/>
      </c>
      <c r="M86" s="45">
        <f>IF(OR(K86="",L86=""),"",K86*(1+L86))</f>
        <v/>
      </c>
      <c r="N86" s="16">
        <f>IF(OR(F86="",G86=""),"",G86-F86)</f>
        <v/>
      </c>
      <c r="O86" s="16">
        <f>IF(OR(H86="",F86=""),"",H86-F86)</f>
        <v/>
      </c>
      <c r="P86" s="16">
        <f>IF(OR(H86="",G86=""),"",H86-G86)</f>
        <v/>
      </c>
      <c r="Q86" s="17">
        <f>IF(C86="","",IF(H86="","Pendiente",IF(G86="","Pendiente",IF(H86&lt;=G86,"En plazo","Con retraso"))))</f>
        <v/>
      </c>
      <c r="R86" s="17">
        <f>IF(C86="","",IF(H86="","Pendiente de recepción",IF(G86="","Pendiente de recepción",IF(OR(I86="",J86=""),"Recepción parcial",IF(J86&lt;I86,"Recepción parcial",IF(P86&lt;=0,"Cerrado en plazo","Cerrado con retraso"))))))</f>
        <v/>
      </c>
      <c r="S86" s="12" t="n"/>
    </row>
    <row r="87" ht="22" customHeight="1">
      <c r="A87" s="3" t="n"/>
      <c r="B87" s="3" t="n"/>
      <c r="C87" s="3" t="n"/>
      <c r="D87" s="4">
        <f>IF(C87="","",IFERROR(VLOOKUP(C87,'Proveedores'!$A$3:$E$102,3,FALSE),"Proveedor no encontrado"))</f>
        <v/>
      </c>
      <c r="E87" s="3" t="n"/>
      <c r="F87" s="42" t="n"/>
      <c r="G87" s="42" t="n"/>
      <c r="H87" s="42" t="n"/>
      <c r="I87" s="6" t="n"/>
      <c r="J87" s="6" t="n"/>
      <c r="K87" s="43" t="n"/>
      <c r="L87" s="8">
        <f>IF(C87="","",IFERROR(VLOOKUP(C87,'Proveedores'!$A$3:$E$102,5,FALSE),0.21))</f>
        <v/>
      </c>
      <c r="M87" s="44">
        <f>IF(OR(K87="",L87=""),"",K87*(1+L87))</f>
        <v/>
      </c>
      <c r="N87" s="10">
        <f>IF(OR(F87="",G87=""),"",G87-F87)</f>
        <v/>
      </c>
      <c r="O87" s="10">
        <f>IF(OR(H87="",F87=""),"",H87-F87)</f>
        <v/>
      </c>
      <c r="P87" s="10">
        <f>IF(OR(H87="",G87=""),"",H87-G87)</f>
        <v/>
      </c>
      <c r="Q87" s="11">
        <f>IF(C87="","",IF(H87="","Pendiente",IF(G87="","Pendiente",IF(H87&lt;=G87,"En plazo","Con retraso"))))</f>
        <v/>
      </c>
      <c r="R87" s="11">
        <f>IF(C87="","",IF(H87="","Pendiente de recepción",IF(G87="","Pendiente de recepción",IF(OR(I87="",J87=""),"Recepción parcial",IF(J87&lt;I87,"Recepción parcial",IF(P87&lt;=0,"Cerrado en plazo","Cerrado con retraso"))))))</f>
        <v/>
      </c>
      <c r="S87" s="12" t="n"/>
    </row>
    <row r="88" ht="22" customHeight="1">
      <c r="A88" s="3" t="n"/>
      <c r="B88" s="3" t="n"/>
      <c r="C88" s="3" t="n"/>
      <c r="D88" s="13">
        <f>IF(C88="","",IFERROR(VLOOKUP(C88,'Proveedores'!$A$3:$E$102,3,FALSE),"Proveedor no encontrado"))</f>
        <v/>
      </c>
      <c r="E88" s="3" t="n"/>
      <c r="F88" s="42" t="n"/>
      <c r="G88" s="42" t="n"/>
      <c r="H88" s="42" t="n"/>
      <c r="I88" s="6" t="n"/>
      <c r="J88" s="6" t="n"/>
      <c r="K88" s="43" t="n"/>
      <c r="L88" s="14">
        <f>IF(C88="","",IFERROR(VLOOKUP(C88,'Proveedores'!$A$3:$E$102,5,FALSE),0.21))</f>
        <v/>
      </c>
      <c r="M88" s="45">
        <f>IF(OR(K88="",L88=""),"",K88*(1+L88))</f>
        <v/>
      </c>
      <c r="N88" s="16">
        <f>IF(OR(F88="",G88=""),"",G88-F88)</f>
        <v/>
      </c>
      <c r="O88" s="16">
        <f>IF(OR(H88="",F88=""),"",H88-F88)</f>
        <v/>
      </c>
      <c r="P88" s="16">
        <f>IF(OR(H88="",G88=""),"",H88-G88)</f>
        <v/>
      </c>
      <c r="Q88" s="17">
        <f>IF(C88="","",IF(H88="","Pendiente",IF(G88="","Pendiente",IF(H88&lt;=G88,"En plazo","Con retraso"))))</f>
        <v/>
      </c>
      <c r="R88" s="17">
        <f>IF(C88="","",IF(H88="","Pendiente de recepción",IF(G88="","Pendiente de recepción",IF(OR(I88="",J88=""),"Recepción parcial",IF(J88&lt;I88,"Recepción parcial",IF(P88&lt;=0,"Cerrado en plazo","Cerrado con retraso"))))))</f>
        <v/>
      </c>
      <c r="S88" s="12" t="n"/>
    </row>
    <row r="89" ht="22" customHeight="1">
      <c r="A89" s="3" t="n"/>
      <c r="B89" s="3" t="n"/>
      <c r="C89" s="3" t="n"/>
      <c r="D89" s="4">
        <f>IF(C89="","",IFERROR(VLOOKUP(C89,'Proveedores'!$A$3:$E$102,3,FALSE),"Proveedor no encontrado"))</f>
        <v/>
      </c>
      <c r="E89" s="3" t="n"/>
      <c r="F89" s="42" t="n"/>
      <c r="G89" s="42" t="n"/>
      <c r="H89" s="42" t="n"/>
      <c r="I89" s="6" t="n"/>
      <c r="J89" s="6" t="n"/>
      <c r="K89" s="43" t="n"/>
      <c r="L89" s="8">
        <f>IF(C89="","",IFERROR(VLOOKUP(C89,'Proveedores'!$A$3:$E$102,5,FALSE),0.21))</f>
        <v/>
      </c>
      <c r="M89" s="44">
        <f>IF(OR(K89="",L89=""),"",K89*(1+L89))</f>
        <v/>
      </c>
      <c r="N89" s="10">
        <f>IF(OR(F89="",G89=""),"",G89-F89)</f>
        <v/>
      </c>
      <c r="O89" s="10">
        <f>IF(OR(H89="",F89=""),"",H89-F89)</f>
        <v/>
      </c>
      <c r="P89" s="10">
        <f>IF(OR(H89="",G89=""),"",H89-G89)</f>
        <v/>
      </c>
      <c r="Q89" s="11">
        <f>IF(C89="","",IF(H89="","Pendiente",IF(G89="","Pendiente",IF(H89&lt;=G89,"En plazo","Con retraso"))))</f>
        <v/>
      </c>
      <c r="R89" s="11">
        <f>IF(C89="","",IF(H89="","Pendiente de recepción",IF(G89="","Pendiente de recepción",IF(OR(I89="",J89=""),"Recepción parcial",IF(J89&lt;I89,"Recepción parcial",IF(P89&lt;=0,"Cerrado en plazo","Cerrado con retraso"))))))</f>
        <v/>
      </c>
      <c r="S89" s="12" t="n"/>
    </row>
    <row r="90" ht="22" customHeight="1">
      <c r="A90" s="3" t="n"/>
      <c r="B90" s="3" t="n"/>
      <c r="C90" s="3" t="n"/>
      <c r="D90" s="13">
        <f>IF(C90="","",IFERROR(VLOOKUP(C90,'Proveedores'!$A$3:$E$102,3,FALSE),"Proveedor no encontrado"))</f>
        <v/>
      </c>
      <c r="E90" s="3" t="n"/>
      <c r="F90" s="42" t="n"/>
      <c r="G90" s="42" t="n"/>
      <c r="H90" s="42" t="n"/>
      <c r="I90" s="6" t="n"/>
      <c r="J90" s="6" t="n"/>
      <c r="K90" s="43" t="n"/>
      <c r="L90" s="14">
        <f>IF(C90="","",IFERROR(VLOOKUP(C90,'Proveedores'!$A$3:$E$102,5,FALSE),0.21))</f>
        <v/>
      </c>
      <c r="M90" s="45">
        <f>IF(OR(K90="",L90=""),"",K90*(1+L90))</f>
        <v/>
      </c>
      <c r="N90" s="16">
        <f>IF(OR(F90="",G90=""),"",G90-F90)</f>
        <v/>
      </c>
      <c r="O90" s="16">
        <f>IF(OR(H90="",F90=""),"",H90-F90)</f>
        <v/>
      </c>
      <c r="P90" s="16">
        <f>IF(OR(H90="",G90=""),"",H90-G90)</f>
        <v/>
      </c>
      <c r="Q90" s="17">
        <f>IF(C90="","",IF(H90="","Pendiente",IF(G90="","Pendiente",IF(H90&lt;=G90,"En plazo","Con retraso"))))</f>
        <v/>
      </c>
      <c r="R90" s="17">
        <f>IF(C90="","",IF(H90="","Pendiente de recepción",IF(G90="","Pendiente de recepción",IF(OR(I90="",J90=""),"Recepción parcial",IF(J90&lt;I90,"Recepción parcial",IF(P90&lt;=0,"Cerrado en plazo","Cerrado con retraso"))))))</f>
        <v/>
      </c>
      <c r="S90" s="12" t="n"/>
    </row>
    <row r="91" ht="22" customHeight="1">
      <c r="A91" s="3" t="n"/>
      <c r="B91" s="3" t="n"/>
      <c r="C91" s="3" t="n"/>
      <c r="D91" s="4">
        <f>IF(C91="","",IFERROR(VLOOKUP(C91,'Proveedores'!$A$3:$E$102,3,FALSE),"Proveedor no encontrado"))</f>
        <v/>
      </c>
      <c r="E91" s="3" t="n"/>
      <c r="F91" s="42" t="n"/>
      <c r="G91" s="42" t="n"/>
      <c r="H91" s="42" t="n"/>
      <c r="I91" s="6" t="n"/>
      <c r="J91" s="6" t="n"/>
      <c r="K91" s="43" t="n"/>
      <c r="L91" s="8">
        <f>IF(C91="","",IFERROR(VLOOKUP(C91,'Proveedores'!$A$3:$E$102,5,FALSE),0.21))</f>
        <v/>
      </c>
      <c r="M91" s="44">
        <f>IF(OR(K91="",L91=""),"",K91*(1+L91))</f>
        <v/>
      </c>
      <c r="N91" s="10">
        <f>IF(OR(F91="",G91=""),"",G91-F91)</f>
        <v/>
      </c>
      <c r="O91" s="10">
        <f>IF(OR(H91="",F91=""),"",H91-F91)</f>
        <v/>
      </c>
      <c r="P91" s="10">
        <f>IF(OR(H91="",G91=""),"",H91-G91)</f>
        <v/>
      </c>
      <c r="Q91" s="11">
        <f>IF(C91="","",IF(H91="","Pendiente",IF(G91="","Pendiente",IF(H91&lt;=G91,"En plazo","Con retraso"))))</f>
        <v/>
      </c>
      <c r="R91" s="11">
        <f>IF(C91="","",IF(H91="","Pendiente de recepción",IF(G91="","Pendiente de recepción",IF(OR(I91="",J91=""),"Recepción parcial",IF(J91&lt;I91,"Recepción parcial",IF(P91&lt;=0,"Cerrado en plazo","Cerrado con retraso"))))))</f>
        <v/>
      </c>
      <c r="S91" s="12" t="n"/>
    </row>
    <row r="92" ht="22" customHeight="1">
      <c r="A92" s="3" t="n"/>
      <c r="B92" s="3" t="n"/>
      <c r="C92" s="3" t="n"/>
      <c r="D92" s="13">
        <f>IF(C92="","",IFERROR(VLOOKUP(C92,'Proveedores'!$A$3:$E$102,3,FALSE),"Proveedor no encontrado"))</f>
        <v/>
      </c>
      <c r="E92" s="3" t="n"/>
      <c r="F92" s="42" t="n"/>
      <c r="G92" s="42" t="n"/>
      <c r="H92" s="42" t="n"/>
      <c r="I92" s="6" t="n"/>
      <c r="J92" s="6" t="n"/>
      <c r="K92" s="43" t="n"/>
      <c r="L92" s="14">
        <f>IF(C92="","",IFERROR(VLOOKUP(C92,'Proveedores'!$A$3:$E$102,5,FALSE),0.21))</f>
        <v/>
      </c>
      <c r="M92" s="45">
        <f>IF(OR(K92="",L92=""),"",K92*(1+L92))</f>
        <v/>
      </c>
      <c r="N92" s="16">
        <f>IF(OR(F92="",G92=""),"",G92-F92)</f>
        <v/>
      </c>
      <c r="O92" s="16">
        <f>IF(OR(H92="",F92=""),"",H92-F92)</f>
        <v/>
      </c>
      <c r="P92" s="16">
        <f>IF(OR(H92="",G92=""),"",H92-G92)</f>
        <v/>
      </c>
      <c r="Q92" s="17">
        <f>IF(C92="","",IF(H92="","Pendiente",IF(G92="","Pendiente",IF(H92&lt;=G92,"En plazo","Con retraso"))))</f>
        <v/>
      </c>
      <c r="R92" s="17">
        <f>IF(C92="","",IF(H92="","Pendiente de recepción",IF(G92="","Pendiente de recepción",IF(OR(I92="",J92=""),"Recepción parcial",IF(J92&lt;I92,"Recepción parcial",IF(P92&lt;=0,"Cerrado en plazo","Cerrado con retraso"))))))</f>
        <v/>
      </c>
      <c r="S92" s="12" t="n"/>
    </row>
    <row r="93" ht="22" customHeight="1">
      <c r="A93" s="3" t="n"/>
      <c r="B93" s="3" t="n"/>
      <c r="C93" s="3" t="n"/>
      <c r="D93" s="4">
        <f>IF(C93="","",IFERROR(VLOOKUP(C93,'Proveedores'!$A$3:$E$102,3,FALSE),"Proveedor no encontrado"))</f>
        <v/>
      </c>
      <c r="E93" s="3" t="n"/>
      <c r="F93" s="42" t="n"/>
      <c r="G93" s="42" t="n"/>
      <c r="H93" s="42" t="n"/>
      <c r="I93" s="6" t="n"/>
      <c r="J93" s="6" t="n"/>
      <c r="K93" s="43" t="n"/>
      <c r="L93" s="8">
        <f>IF(C93="","",IFERROR(VLOOKUP(C93,'Proveedores'!$A$3:$E$102,5,FALSE),0.21))</f>
        <v/>
      </c>
      <c r="M93" s="44">
        <f>IF(OR(K93="",L93=""),"",K93*(1+L93))</f>
        <v/>
      </c>
      <c r="N93" s="10">
        <f>IF(OR(F93="",G93=""),"",G93-F93)</f>
        <v/>
      </c>
      <c r="O93" s="10">
        <f>IF(OR(H93="",F93=""),"",H93-F93)</f>
        <v/>
      </c>
      <c r="P93" s="10">
        <f>IF(OR(H93="",G93=""),"",H93-G93)</f>
        <v/>
      </c>
      <c r="Q93" s="11">
        <f>IF(C93="","",IF(H93="","Pendiente",IF(G93="","Pendiente",IF(H93&lt;=G93,"En plazo","Con retraso"))))</f>
        <v/>
      </c>
      <c r="R93" s="11">
        <f>IF(C93="","",IF(H93="","Pendiente de recepción",IF(G93="","Pendiente de recepción",IF(OR(I93="",J93=""),"Recepción parcial",IF(J93&lt;I93,"Recepción parcial",IF(P93&lt;=0,"Cerrado en plazo","Cerrado con retraso"))))))</f>
        <v/>
      </c>
      <c r="S93" s="12" t="n"/>
    </row>
    <row r="94" ht="22" customHeight="1">
      <c r="A94" s="3" t="n"/>
      <c r="B94" s="3" t="n"/>
      <c r="C94" s="3" t="n"/>
      <c r="D94" s="13">
        <f>IF(C94="","",IFERROR(VLOOKUP(C94,'Proveedores'!$A$3:$E$102,3,FALSE),"Proveedor no encontrado"))</f>
        <v/>
      </c>
      <c r="E94" s="3" t="n"/>
      <c r="F94" s="42" t="n"/>
      <c r="G94" s="42" t="n"/>
      <c r="H94" s="42" t="n"/>
      <c r="I94" s="6" t="n"/>
      <c r="J94" s="6" t="n"/>
      <c r="K94" s="43" t="n"/>
      <c r="L94" s="14">
        <f>IF(C94="","",IFERROR(VLOOKUP(C94,'Proveedores'!$A$3:$E$102,5,FALSE),0.21))</f>
        <v/>
      </c>
      <c r="M94" s="45">
        <f>IF(OR(K94="",L94=""),"",K94*(1+L94))</f>
        <v/>
      </c>
      <c r="N94" s="16">
        <f>IF(OR(F94="",G94=""),"",G94-F94)</f>
        <v/>
      </c>
      <c r="O94" s="16">
        <f>IF(OR(H94="",F94=""),"",H94-F94)</f>
        <v/>
      </c>
      <c r="P94" s="16">
        <f>IF(OR(H94="",G94=""),"",H94-G94)</f>
        <v/>
      </c>
      <c r="Q94" s="17">
        <f>IF(C94="","",IF(H94="","Pendiente",IF(G94="","Pendiente",IF(H94&lt;=G94,"En plazo","Con retraso"))))</f>
        <v/>
      </c>
      <c r="R94" s="17">
        <f>IF(C94="","",IF(H94="","Pendiente de recepción",IF(G94="","Pendiente de recepción",IF(OR(I94="",J94=""),"Recepción parcial",IF(J94&lt;I94,"Recepción parcial",IF(P94&lt;=0,"Cerrado en plazo","Cerrado con retraso"))))))</f>
        <v/>
      </c>
      <c r="S94" s="12" t="n"/>
    </row>
    <row r="95" ht="22" customHeight="1">
      <c r="A95" s="3" t="n"/>
      <c r="B95" s="3" t="n"/>
      <c r="C95" s="3" t="n"/>
      <c r="D95" s="4">
        <f>IF(C95="","",IFERROR(VLOOKUP(C95,'Proveedores'!$A$3:$E$102,3,FALSE),"Proveedor no encontrado"))</f>
        <v/>
      </c>
      <c r="E95" s="3" t="n"/>
      <c r="F95" s="42" t="n"/>
      <c r="G95" s="42" t="n"/>
      <c r="H95" s="42" t="n"/>
      <c r="I95" s="6" t="n"/>
      <c r="J95" s="6" t="n"/>
      <c r="K95" s="43" t="n"/>
      <c r="L95" s="8">
        <f>IF(C95="","",IFERROR(VLOOKUP(C95,'Proveedores'!$A$3:$E$102,5,FALSE),0.21))</f>
        <v/>
      </c>
      <c r="M95" s="44">
        <f>IF(OR(K95="",L95=""),"",K95*(1+L95))</f>
        <v/>
      </c>
      <c r="N95" s="10">
        <f>IF(OR(F95="",G95=""),"",G95-F95)</f>
        <v/>
      </c>
      <c r="O95" s="10">
        <f>IF(OR(H95="",F95=""),"",H95-F95)</f>
        <v/>
      </c>
      <c r="P95" s="10">
        <f>IF(OR(H95="",G95=""),"",H95-G95)</f>
        <v/>
      </c>
      <c r="Q95" s="11">
        <f>IF(C95="","",IF(H95="","Pendiente",IF(G95="","Pendiente",IF(H95&lt;=G95,"En plazo","Con retraso"))))</f>
        <v/>
      </c>
      <c r="R95" s="11">
        <f>IF(C95="","",IF(H95="","Pendiente de recepción",IF(G95="","Pendiente de recepción",IF(OR(I95="",J95=""),"Recepción parcial",IF(J95&lt;I95,"Recepción parcial",IF(P95&lt;=0,"Cerrado en plazo","Cerrado con retraso"))))))</f>
        <v/>
      </c>
      <c r="S95" s="12" t="n"/>
    </row>
    <row r="96" ht="22" customHeight="1">
      <c r="A96" s="3" t="n"/>
      <c r="B96" s="3" t="n"/>
      <c r="C96" s="3" t="n"/>
      <c r="D96" s="13">
        <f>IF(C96="","",IFERROR(VLOOKUP(C96,'Proveedores'!$A$3:$E$102,3,FALSE),"Proveedor no encontrado"))</f>
        <v/>
      </c>
      <c r="E96" s="3" t="n"/>
      <c r="F96" s="42" t="n"/>
      <c r="G96" s="42" t="n"/>
      <c r="H96" s="42" t="n"/>
      <c r="I96" s="6" t="n"/>
      <c r="J96" s="6" t="n"/>
      <c r="K96" s="43" t="n"/>
      <c r="L96" s="14">
        <f>IF(C96="","",IFERROR(VLOOKUP(C96,'Proveedores'!$A$3:$E$102,5,FALSE),0.21))</f>
        <v/>
      </c>
      <c r="M96" s="45">
        <f>IF(OR(K96="",L96=""),"",K96*(1+L96))</f>
        <v/>
      </c>
      <c r="N96" s="16">
        <f>IF(OR(F96="",G96=""),"",G96-F96)</f>
        <v/>
      </c>
      <c r="O96" s="16">
        <f>IF(OR(H96="",F96=""),"",H96-F96)</f>
        <v/>
      </c>
      <c r="P96" s="16">
        <f>IF(OR(H96="",G96=""),"",H96-G96)</f>
        <v/>
      </c>
      <c r="Q96" s="17">
        <f>IF(C96="","",IF(H96="","Pendiente",IF(G96="","Pendiente",IF(H96&lt;=G96,"En plazo","Con retraso"))))</f>
        <v/>
      </c>
      <c r="R96" s="17">
        <f>IF(C96="","",IF(H96="","Pendiente de recepción",IF(G96="","Pendiente de recepción",IF(OR(I96="",J96=""),"Recepción parcial",IF(J96&lt;I96,"Recepción parcial",IF(P96&lt;=0,"Cerrado en plazo","Cerrado con retraso"))))))</f>
        <v/>
      </c>
      <c r="S96" s="12" t="n"/>
    </row>
    <row r="97" ht="22" customHeight="1">
      <c r="A97" s="3" t="n"/>
      <c r="B97" s="3" t="n"/>
      <c r="C97" s="3" t="n"/>
      <c r="D97" s="4">
        <f>IF(C97="","",IFERROR(VLOOKUP(C97,'Proveedores'!$A$3:$E$102,3,FALSE),"Proveedor no encontrado"))</f>
        <v/>
      </c>
      <c r="E97" s="3" t="n"/>
      <c r="F97" s="42" t="n"/>
      <c r="G97" s="42" t="n"/>
      <c r="H97" s="42" t="n"/>
      <c r="I97" s="6" t="n"/>
      <c r="J97" s="6" t="n"/>
      <c r="K97" s="43" t="n"/>
      <c r="L97" s="8">
        <f>IF(C97="","",IFERROR(VLOOKUP(C97,'Proveedores'!$A$3:$E$102,5,FALSE),0.21))</f>
        <v/>
      </c>
      <c r="M97" s="44">
        <f>IF(OR(K97="",L97=""),"",K97*(1+L97))</f>
        <v/>
      </c>
      <c r="N97" s="10">
        <f>IF(OR(F97="",G97=""),"",G97-F97)</f>
        <v/>
      </c>
      <c r="O97" s="10">
        <f>IF(OR(H97="",F97=""),"",H97-F97)</f>
        <v/>
      </c>
      <c r="P97" s="10">
        <f>IF(OR(H97="",G97=""),"",H97-G97)</f>
        <v/>
      </c>
      <c r="Q97" s="11">
        <f>IF(C97="","",IF(H97="","Pendiente",IF(G97="","Pendiente",IF(H97&lt;=G97,"En plazo","Con retraso"))))</f>
        <v/>
      </c>
      <c r="R97" s="11">
        <f>IF(C97="","",IF(H97="","Pendiente de recepción",IF(G97="","Pendiente de recepción",IF(OR(I97="",J97=""),"Recepción parcial",IF(J97&lt;I97,"Recepción parcial",IF(P97&lt;=0,"Cerrado en plazo","Cerrado con retraso"))))))</f>
        <v/>
      </c>
      <c r="S97" s="12" t="n"/>
    </row>
    <row r="98" ht="22" customHeight="1">
      <c r="A98" s="3" t="n"/>
      <c r="B98" s="3" t="n"/>
      <c r="C98" s="3" t="n"/>
      <c r="D98" s="13">
        <f>IF(C98="","",IFERROR(VLOOKUP(C98,'Proveedores'!$A$3:$E$102,3,FALSE),"Proveedor no encontrado"))</f>
        <v/>
      </c>
      <c r="E98" s="3" t="n"/>
      <c r="F98" s="42" t="n"/>
      <c r="G98" s="42" t="n"/>
      <c r="H98" s="42" t="n"/>
      <c r="I98" s="6" t="n"/>
      <c r="J98" s="6" t="n"/>
      <c r="K98" s="43" t="n"/>
      <c r="L98" s="14">
        <f>IF(C98="","",IFERROR(VLOOKUP(C98,'Proveedores'!$A$3:$E$102,5,FALSE),0.21))</f>
        <v/>
      </c>
      <c r="M98" s="45">
        <f>IF(OR(K98="",L98=""),"",K98*(1+L98))</f>
        <v/>
      </c>
      <c r="N98" s="16">
        <f>IF(OR(F98="",G98=""),"",G98-F98)</f>
        <v/>
      </c>
      <c r="O98" s="16">
        <f>IF(OR(H98="",F98=""),"",H98-F98)</f>
        <v/>
      </c>
      <c r="P98" s="16">
        <f>IF(OR(H98="",G98=""),"",H98-G98)</f>
        <v/>
      </c>
      <c r="Q98" s="17">
        <f>IF(C98="","",IF(H98="","Pendiente",IF(G98="","Pendiente",IF(H98&lt;=G98,"En plazo","Con retraso"))))</f>
        <v/>
      </c>
      <c r="R98" s="17">
        <f>IF(C98="","",IF(H98="","Pendiente de recepción",IF(G98="","Pendiente de recepción",IF(OR(I98="",J98=""),"Recepción parcial",IF(J98&lt;I98,"Recepción parcial",IF(P98&lt;=0,"Cerrado en plazo","Cerrado con retraso"))))))</f>
        <v/>
      </c>
      <c r="S98" s="12" t="n"/>
    </row>
    <row r="99" ht="22" customHeight="1">
      <c r="A99" s="3" t="n"/>
      <c r="B99" s="3" t="n"/>
      <c r="C99" s="3" t="n"/>
      <c r="D99" s="4">
        <f>IF(C99="","",IFERROR(VLOOKUP(C99,'Proveedores'!$A$3:$E$102,3,FALSE),"Proveedor no encontrado"))</f>
        <v/>
      </c>
      <c r="E99" s="3" t="n"/>
      <c r="F99" s="42" t="n"/>
      <c r="G99" s="42" t="n"/>
      <c r="H99" s="42" t="n"/>
      <c r="I99" s="6" t="n"/>
      <c r="J99" s="6" t="n"/>
      <c r="K99" s="43" t="n"/>
      <c r="L99" s="8">
        <f>IF(C99="","",IFERROR(VLOOKUP(C99,'Proveedores'!$A$3:$E$102,5,FALSE),0.21))</f>
        <v/>
      </c>
      <c r="M99" s="44">
        <f>IF(OR(K99="",L99=""),"",K99*(1+L99))</f>
        <v/>
      </c>
      <c r="N99" s="10">
        <f>IF(OR(F99="",G99=""),"",G99-F99)</f>
        <v/>
      </c>
      <c r="O99" s="10">
        <f>IF(OR(H99="",F99=""),"",H99-F99)</f>
        <v/>
      </c>
      <c r="P99" s="10">
        <f>IF(OR(H99="",G99=""),"",H99-G99)</f>
        <v/>
      </c>
      <c r="Q99" s="11">
        <f>IF(C99="","",IF(H99="","Pendiente",IF(G99="","Pendiente",IF(H99&lt;=G99,"En plazo","Con retraso"))))</f>
        <v/>
      </c>
      <c r="R99" s="11">
        <f>IF(C99="","",IF(H99="","Pendiente de recepción",IF(G99="","Pendiente de recepción",IF(OR(I99="",J99=""),"Recepción parcial",IF(J99&lt;I99,"Recepción parcial",IF(P99&lt;=0,"Cerrado en plazo","Cerrado con retraso"))))))</f>
        <v/>
      </c>
      <c r="S99" s="12" t="n"/>
    </row>
    <row r="100" ht="22" customHeight="1">
      <c r="A100" s="3" t="n"/>
      <c r="B100" s="3" t="n"/>
      <c r="C100" s="3" t="n"/>
      <c r="D100" s="13">
        <f>IF(C100="","",IFERROR(VLOOKUP(C100,'Proveedores'!$A$3:$E$102,3,FALSE),"Proveedor no encontrado"))</f>
        <v/>
      </c>
      <c r="E100" s="3" t="n"/>
      <c r="F100" s="42" t="n"/>
      <c r="G100" s="42" t="n"/>
      <c r="H100" s="42" t="n"/>
      <c r="I100" s="6" t="n"/>
      <c r="J100" s="6" t="n"/>
      <c r="K100" s="43" t="n"/>
      <c r="L100" s="14">
        <f>IF(C100="","",IFERROR(VLOOKUP(C100,'Proveedores'!$A$3:$E$102,5,FALSE),0.21))</f>
        <v/>
      </c>
      <c r="M100" s="45">
        <f>IF(OR(K100="",L100=""),"",K100*(1+L100))</f>
        <v/>
      </c>
      <c r="N100" s="16">
        <f>IF(OR(F100="",G100=""),"",G100-F100)</f>
        <v/>
      </c>
      <c r="O100" s="16">
        <f>IF(OR(H100="",F100=""),"",H100-F100)</f>
        <v/>
      </c>
      <c r="P100" s="16">
        <f>IF(OR(H100="",G100=""),"",H100-G100)</f>
        <v/>
      </c>
      <c r="Q100" s="17">
        <f>IF(C100="","",IF(H100="","Pendiente",IF(G100="","Pendiente",IF(H100&lt;=G100,"En plazo","Con retraso"))))</f>
        <v/>
      </c>
      <c r="R100" s="17">
        <f>IF(C100="","",IF(H100="","Pendiente de recepción",IF(G100="","Pendiente de recepción",IF(OR(I100="",J100=""),"Recepción parcial",IF(J100&lt;I100,"Recepción parcial",IF(P100&lt;=0,"Cerrado en plazo","Cerrado con retraso"))))))</f>
        <v/>
      </c>
      <c r="S100" s="12" t="n"/>
    </row>
    <row r="101" ht="22" customHeight="1">
      <c r="A101" s="3" t="n"/>
      <c r="B101" s="3" t="n"/>
      <c r="C101" s="3" t="n"/>
      <c r="D101" s="4">
        <f>IF(C101="","",IFERROR(VLOOKUP(C101,'Proveedores'!$A$3:$E$102,3,FALSE),"Proveedor no encontrado"))</f>
        <v/>
      </c>
      <c r="E101" s="3" t="n"/>
      <c r="F101" s="42" t="n"/>
      <c r="G101" s="42" t="n"/>
      <c r="H101" s="42" t="n"/>
      <c r="I101" s="6" t="n"/>
      <c r="J101" s="6" t="n"/>
      <c r="K101" s="43" t="n"/>
      <c r="L101" s="8">
        <f>IF(C101="","",IFERROR(VLOOKUP(C101,'Proveedores'!$A$3:$E$102,5,FALSE),0.21))</f>
        <v/>
      </c>
      <c r="M101" s="44">
        <f>IF(OR(K101="",L101=""),"",K101*(1+L101))</f>
        <v/>
      </c>
      <c r="N101" s="10">
        <f>IF(OR(F101="",G101=""),"",G101-F101)</f>
        <v/>
      </c>
      <c r="O101" s="10">
        <f>IF(OR(H101="",F101=""),"",H101-F101)</f>
        <v/>
      </c>
      <c r="P101" s="10">
        <f>IF(OR(H101="",G101=""),"",H101-G101)</f>
        <v/>
      </c>
      <c r="Q101" s="11">
        <f>IF(C101="","",IF(H101="","Pendiente",IF(G101="","Pendiente",IF(H101&lt;=G101,"En plazo","Con retraso"))))</f>
        <v/>
      </c>
      <c r="R101" s="11">
        <f>IF(C101="","",IF(H101="","Pendiente de recepción",IF(G101="","Pendiente de recepción",IF(OR(I101="",J101=""),"Recepción parcial",IF(J101&lt;I101,"Recepción parcial",IF(P101&lt;=0,"Cerrado en plazo","Cerrado con retraso"))))))</f>
        <v/>
      </c>
      <c r="S101" s="12" t="n"/>
    </row>
    <row r="102" ht="22" customHeight="1">
      <c r="A102" s="3" t="n"/>
      <c r="B102" s="3" t="n"/>
      <c r="C102" s="3" t="n"/>
      <c r="D102" s="13">
        <f>IF(C102="","",IFERROR(VLOOKUP(C102,'Proveedores'!$A$3:$E$102,3,FALSE),"Proveedor no encontrado"))</f>
        <v/>
      </c>
      <c r="E102" s="3" t="n"/>
      <c r="F102" s="42" t="n"/>
      <c r="G102" s="42" t="n"/>
      <c r="H102" s="42" t="n"/>
      <c r="I102" s="6" t="n"/>
      <c r="J102" s="6" t="n"/>
      <c r="K102" s="43" t="n"/>
      <c r="L102" s="14">
        <f>IF(C102="","",IFERROR(VLOOKUP(C102,'Proveedores'!$A$3:$E$102,5,FALSE),0.21))</f>
        <v/>
      </c>
      <c r="M102" s="45">
        <f>IF(OR(K102="",L102=""),"",K102*(1+L102))</f>
        <v/>
      </c>
      <c r="N102" s="16">
        <f>IF(OR(F102="",G102=""),"",G102-F102)</f>
        <v/>
      </c>
      <c r="O102" s="16">
        <f>IF(OR(H102="",F102=""),"",H102-F102)</f>
        <v/>
      </c>
      <c r="P102" s="16">
        <f>IF(OR(H102="",G102=""),"",H102-G102)</f>
        <v/>
      </c>
      <c r="Q102" s="17">
        <f>IF(C102="","",IF(H102="","Pendiente",IF(G102="","Pendiente",IF(H102&lt;=G102,"En plazo","Con retraso"))))</f>
        <v/>
      </c>
      <c r="R102" s="17">
        <f>IF(C102="","",IF(H102="","Pendiente de recepción",IF(G102="","Pendiente de recepción",IF(OR(I102="",J102=""),"Recepción parcial",IF(J102&lt;I102,"Recepción parcial",IF(P102&lt;=0,"Cerrado en plazo","Cerrado con retraso"))))))</f>
        <v/>
      </c>
      <c r="S102" s="12" t="n"/>
    </row>
  </sheetData>
  <mergeCells count="1">
    <mergeCell ref="A1:S1"/>
  </mergeCells>
  <conditionalFormatting sqref="Q3:Q102">
    <cfRule type="expression" priority="1" dxfId="0" stopIfTrue="1">
      <formula>$Q3="En plazo"</formula>
    </cfRule>
    <cfRule type="expression" priority="2" dxfId="1" stopIfTrue="1">
      <formula>$Q3="Con retraso"</formula>
    </cfRule>
  </conditionalFormatting>
  <conditionalFormatting sqref="R3:R102">
    <cfRule type="expression" priority="3" dxfId="0" stopIfTrue="1">
      <formula>$R3="Cerrado en plazo"</formula>
    </cfRule>
    <cfRule type="expression" priority="4" dxfId="1" stopIfTrue="1">
      <formula>$R3="Cerrado con retraso"</formula>
    </cfRule>
  </conditionalFormatting>
  <conditionalFormatting sqref="P3:P102">
    <cfRule type="expression" priority="5" dxfId="1" stopIfTrue="1">
      <formula>AND($P3&lt;&gt;"",$P3&gt;0)</formula>
    </cfRule>
  </conditionalFormatting>
  <dataValidations count="3">
    <dataValidation sqref="C3:C102" showErrorMessage="1" showInputMessage="1" allowBlank="1" errorTitle="Proveedor no válido" error="Seleccione un proveedor válido de la lista." promptTitle="Proveedor" prompt="Seleccione el proveedor desde el catálogo." type="list">
      <formula1>='Proveedores'!$A$3:$A$102</formula1>
    </dataValidation>
    <dataValidation sqref="E3:E102" showErrorMessage="1" showInputMessage="1" allowBlank="1" type="list">
      <formula1>"Oficina,Embalaje,Tecnología,Alimentación,Equipamiento,Distribución,Frescos"</formula1>
    </dataValidation>
    <dataValidation sqref="I3:J102" showErrorMessage="1" showInputMessage="1" allowBlank="1" errorTitle="Unidades no válidas" error="Introduzca un número entero igual o superior a cero." type="whole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15" customWidth="1" min="2" max="2"/>
    <col width="16" customWidth="1" min="3" max="3"/>
    <col width="24" customWidth="1" min="4" max="4"/>
    <col width="17" customWidth="1" min="5" max="5"/>
    <col width="23" customWidth="1" min="6" max="6"/>
    <col width="37" customWidth="1" min="7" max="7"/>
    <col width="12" customWidth="1" min="8" max="8"/>
  </cols>
  <sheetData>
    <row r="1" ht="28" customHeight="1">
      <c r="A1" s="1" t="inlineStr">
        <is>
          <t>Catálogo de proveedores</t>
        </is>
      </c>
    </row>
    <row r="2">
      <c r="A2" s="2" t="inlineStr">
        <is>
          <t>Proveedor</t>
        </is>
      </c>
      <c r="B2" s="2" t="inlineStr">
        <is>
          <t>CIF</t>
        </is>
      </c>
      <c r="C2" s="2" t="inlineStr">
        <is>
          <t>Ciudad</t>
        </is>
      </c>
      <c r="D2" s="2" t="inlineStr">
        <is>
          <t>Días objetivo de entrega</t>
        </is>
      </c>
      <c r="E2" s="2" t="inlineStr">
        <is>
          <t>IVA habitual (%)</t>
        </is>
      </c>
      <c r="F2" s="2" t="inlineStr">
        <is>
          <t>Persona de contacto</t>
        </is>
      </c>
      <c r="G2" s="2" t="inlineStr">
        <is>
          <t>Correo electrónico</t>
        </is>
      </c>
      <c r="H2" s="2" t="inlineStr">
        <is>
          <t>Activo</t>
        </is>
      </c>
    </row>
    <row r="3" ht="21" customHeight="1">
      <c r="A3" s="3" t="inlineStr">
        <is>
          <t>Suministros Martín S.L.</t>
        </is>
      </c>
      <c r="B3" s="3" t="inlineStr">
        <is>
          <t>B18452673</t>
        </is>
      </c>
      <c r="C3" s="3" t="inlineStr">
        <is>
          <t>Madrid</t>
        </is>
      </c>
      <c r="D3" s="6" t="n">
        <v>7</v>
      </c>
      <c r="E3" s="18" t="n">
        <v>0.21</v>
      </c>
      <c r="F3" s="3" t="inlineStr">
        <is>
          <t>Martín Ortega</t>
        </is>
      </c>
      <c r="G3" s="3" t="inlineStr">
        <is>
          <t>martin.ortega@suministrosmartin.es</t>
        </is>
      </c>
      <c r="H3" s="19" t="inlineStr">
        <is>
          <t>Sí</t>
        </is>
      </c>
    </row>
    <row r="4" ht="21" customHeight="1">
      <c r="A4" s="3" t="inlineStr">
        <is>
          <t>Logística Sofía</t>
        </is>
      </c>
      <c r="B4" s="3" t="inlineStr">
        <is>
          <t>B29583764</t>
        </is>
      </c>
      <c r="C4" s="3" t="inlineStr">
        <is>
          <t>Barcelona</t>
        </is>
      </c>
      <c r="D4" s="6" t="n">
        <v>5</v>
      </c>
      <c r="E4" s="18" t="n">
        <v>0.21</v>
      </c>
      <c r="F4" s="3" t="inlineStr">
        <is>
          <t>Sofía Riera</t>
        </is>
      </c>
      <c r="G4" s="3" t="inlineStr">
        <is>
          <t>sofia.riera@logisticasofia.es</t>
        </is>
      </c>
      <c r="H4" s="19" t="inlineStr">
        <is>
          <t>Sí</t>
        </is>
      </c>
    </row>
    <row r="5" ht="21" customHeight="1">
      <c r="A5" s="3" t="inlineStr">
        <is>
          <t>Embalajes Lucía S.L.</t>
        </is>
      </c>
      <c r="B5" s="3" t="inlineStr">
        <is>
          <t>B31694825</t>
        </is>
      </c>
      <c r="C5" s="3" t="inlineStr">
        <is>
          <t>Valencia</t>
        </is>
      </c>
      <c r="D5" s="6" t="n">
        <v>6</v>
      </c>
      <c r="E5" s="18" t="n">
        <v>0.21</v>
      </c>
      <c r="F5" s="3" t="inlineStr">
        <is>
          <t>Lucía Ferrer</t>
        </is>
      </c>
      <c r="G5" s="3" t="inlineStr">
        <is>
          <t>lucia.ferrer@embalajeslucia.es</t>
        </is>
      </c>
      <c r="H5" s="19" t="inlineStr">
        <is>
          <t>Sí</t>
        </is>
      </c>
    </row>
    <row r="6" ht="21" customHeight="1">
      <c r="A6" s="3" t="inlineStr">
        <is>
          <t>Tecnología Hugo</t>
        </is>
      </c>
      <c r="B6" s="3" t="inlineStr">
        <is>
          <t>B42715936</t>
        </is>
      </c>
      <c r="C6" s="3" t="inlineStr">
        <is>
          <t>Sevilla</t>
        </is>
      </c>
      <c r="D6" s="6" t="n">
        <v>10</v>
      </c>
      <c r="E6" s="18" t="n">
        <v>0.21</v>
      </c>
      <c r="F6" s="3" t="inlineStr">
        <is>
          <t>Hugo Sánchez</t>
        </is>
      </c>
      <c r="G6" s="3" t="inlineStr">
        <is>
          <t>hugo.sanchez@tecnologiahugo.es</t>
        </is>
      </c>
      <c r="H6" s="19" t="inlineStr">
        <is>
          <t>Sí</t>
        </is>
      </c>
    </row>
    <row r="7" ht="21" customHeight="1">
      <c r="A7" s="3" t="inlineStr">
        <is>
          <t>Alimentación Carmen S.L.</t>
        </is>
      </c>
      <c r="B7" s="3" t="inlineStr">
        <is>
          <t>B53826147</t>
        </is>
      </c>
      <c r="C7" s="3" t="inlineStr">
        <is>
          <t>Málaga</t>
        </is>
      </c>
      <c r="D7" s="6" t="n">
        <v>4</v>
      </c>
      <c r="E7" s="18" t="n">
        <v>0.1</v>
      </c>
      <c r="F7" s="3" t="inlineStr">
        <is>
          <t>Carmen Ruiz</t>
        </is>
      </c>
      <c r="G7" s="3" t="inlineStr">
        <is>
          <t>carmen.ruiz@alimentacioncarmen.es</t>
        </is>
      </c>
      <c r="H7" s="19" t="inlineStr">
        <is>
          <t>Sí</t>
        </is>
      </c>
    </row>
    <row r="8" ht="21" customHeight="1">
      <c r="A8" s="3" t="inlineStr">
        <is>
          <t>Equipamiento Pablo</t>
        </is>
      </c>
      <c r="B8" s="3" t="inlineStr">
        <is>
          <t>B64937258</t>
        </is>
      </c>
      <c r="C8" s="3" t="inlineStr">
        <is>
          <t>Zaragoza</t>
        </is>
      </c>
      <c r="D8" s="6" t="n">
        <v>8</v>
      </c>
      <c r="E8" s="18" t="n">
        <v>0.21</v>
      </c>
      <c r="F8" s="3" t="inlineStr">
        <is>
          <t>Pablo Gimeno</t>
        </is>
      </c>
      <c r="G8" s="3" t="inlineStr">
        <is>
          <t>pablo.gimeno@equipamientopablo.es</t>
        </is>
      </c>
      <c r="H8" s="19" t="inlineStr">
        <is>
          <t>Sí</t>
        </is>
      </c>
    </row>
    <row r="9" ht="21" customHeight="1">
      <c r="A9" s="3" t="inlineStr">
        <is>
          <t>Distribuciones Javier</t>
        </is>
      </c>
      <c r="B9" s="3" t="inlineStr">
        <is>
          <t>B75148369</t>
        </is>
      </c>
      <c r="C9" s="3" t="inlineStr">
        <is>
          <t>Bilbao</t>
        </is>
      </c>
      <c r="D9" s="6" t="n">
        <v>7</v>
      </c>
      <c r="E9" s="18" t="n">
        <v>0.21</v>
      </c>
      <c r="F9" s="3" t="inlineStr">
        <is>
          <t>Javier Etxeberria</t>
        </is>
      </c>
      <c r="G9" s="3" t="inlineStr">
        <is>
          <t>javier.etxeberria@distribucionesjavier.es</t>
        </is>
      </c>
      <c r="H9" s="19" t="inlineStr">
        <is>
          <t>Sí</t>
        </is>
      </c>
    </row>
    <row r="10" ht="21" customHeight="1">
      <c r="A10" s="3" t="inlineStr">
        <is>
          <t>Oficina Marta</t>
        </is>
      </c>
      <c r="B10" s="3" t="inlineStr">
        <is>
          <t>B86259470</t>
        </is>
      </c>
      <c r="C10" s="3" t="inlineStr">
        <is>
          <t>Alicante</t>
        </is>
      </c>
      <c r="D10" s="6" t="n">
        <v>5</v>
      </c>
      <c r="E10" s="18" t="n">
        <v>0.21</v>
      </c>
      <c r="F10" s="3" t="inlineStr">
        <is>
          <t>Marta Beltrán</t>
        </is>
      </c>
      <c r="G10" s="3" t="inlineStr">
        <is>
          <t>marta.beltran@oficinamarta.es</t>
        </is>
      </c>
      <c r="H10" s="19" t="inlineStr">
        <is>
          <t>Sí</t>
        </is>
      </c>
    </row>
    <row r="11" ht="21" customHeight="1">
      <c r="A11" s="3" t="inlineStr">
        <is>
          <t>Frescos Nuria</t>
        </is>
      </c>
      <c r="B11" s="3" t="inlineStr">
        <is>
          <t>B97361582</t>
        </is>
      </c>
      <c r="C11" s="3" t="inlineStr">
        <is>
          <t>Murcia</t>
        </is>
      </c>
      <c r="D11" s="6" t="n">
        <v>3</v>
      </c>
      <c r="E11" s="18" t="n">
        <v>0.04</v>
      </c>
      <c r="F11" s="3" t="inlineStr">
        <is>
          <t>Nuria Molina</t>
        </is>
      </c>
      <c r="G11" s="3" t="inlineStr">
        <is>
          <t>nuria.molina@frescosnuria.es</t>
        </is>
      </c>
      <c r="H11" s="19" t="inlineStr">
        <is>
          <t>Sí</t>
        </is>
      </c>
    </row>
    <row r="12" ht="21" customHeight="1">
      <c r="A12" s="3" t="inlineStr">
        <is>
          <t>Industrial Diego</t>
        </is>
      </c>
      <c r="B12" s="3" t="inlineStr">
        <is>
          <t>B18472695</t>
        </is>
      </c>
      <c r="C12" s="3" t="inlineStr">
        <is>
          <t>Valladolid</t>
        </is>
      </c>
      <c r="D12" s="6" t="n">
        <v>9</v>
      </c>
      <c r="E12" s="18" t="n">
        <v>0.21</v>
      </c>
      <c r="F12" s="3" t="inlineStr">
        <is>
          <t>Diego Sanz</t>
        </is>
      </c>
      <c r="G12" s="3" t="inlineStr">
        <is>
          <t>diego.sanz@industrialdiego.es</t>
        </is>
      </c>
      <c r="H12" s="19" t="inlineStr">
        <is>
          <t>Sí</t>
        </is>
      </c>
    </row>
    <row r="13" ht="21" customHeight="1">
      <c r="A13" s="3" t="n"/>
      <c r="B13" s="3" t="n"/>
      <c r="C13" s="3" t="n"/>
      <c r="D13" s="6" t="n"/>
      <c r="E13" s="18" t="n"/>
      <c r="F13" s="3" t="n"/>
      <c r="G13" s="3" t="n"/>
      <c r="H13" s="19" t="n"/>
    </row>
    <row r="14" ht="21" customHeight="1">
      <c r="A14" s="3" t="n"/>
      <c r="B14" s="3" t="n"/>
      <c r="C14" s="3" t="n"/>
      <c r="D14" s="6" t="n"/>
      <c r="E14" s="18" t="n"/>
      <c r="F14" s="3" t="n"/>
      <c r="G14" s="3" t="n"/>
      <c r="H14" s="19" t="n"/>
    </row>
    <row r="15" ht="21" customHeight="1">
      <c r="A15" s="3" t="n"/>
      <c r="B15" s="3" t="n"/>
      <c r="C15" s="3" t="n"/>
      <c r="D15" s="6" t="n"/>
      <c r="E15" s="18" t="n"/>
      <c r="F15" s="3" t="n"/>
      <c r="G15" s="3" t="n"/>
      <c r="H15" s="19" t="n"/>
    </row>
    <row r="16" ht="21" customHeight="1">
      <c r="A16" s="3" t="n"/>
      <c r="B16" s="3" t="n"/>
      <c r="C16" s="3" t="n"/>
      <c r="D16" s="6" t="n"/>
      <c r="E16" s="18" t="n"/>
      <c r="F16" s="3" t="n"/>
      <c r="G16" s="3" t="n"/>
      <c r="H16" s="19" t="n"/>
    </row>
    <row r="17" ht="21" customHeight="1">
      <c r="A17" s="3" t="n"/>
      <c r="B17" s="3" t="n"/>
      <c r="C17" s="3" t="n"/>
      <c r="D17" s="6" t="n"/>
      <c r="E17" s="18" t="n"/>
      <c r="F17" s="3" t="n"/>
      <c r="G17" s="3" t="n"/>
      <c r="H17" s="19" t="n"/>
    </row>
    <row r="18" ht="21" customHeight="1">
      <c r="A18" s="3" t="n"/>
      <c r="B18" s="3" t="n"/>
      <c r="C18" s="3" t="n"/>
      <c r="D18" s="6" t="n"/>
      <c r="E18" s="18" t="n"/>
      <c r="F18" s="3" t="n"/>
      <c r="G18" s="3" t="n"/>
      <c r="H18" s="19" t="n"/>
    </row>
    <row r="19" ht="21" customHeight="1">
      <c r="A19" s="3" t="n"/>
      <c r="B19" s="3" t="n"/>
      <c r="C19" s="3" t="n"/>
      <c r="D19" s="6" t="n"/>
      <c r="E19" s="18" t="n"/>
      <c r="F19" s="3" t="n"/>
      <c r="G19" s="3" t="n"/>
      <c r="H19" s="19" t="n"/>
    </row>
    <row r="20" ht="21" customHeight="1">
      <c r="A20" s="3" t="n"/>
      <c r="B20" s="3" t="n"/>
      <c r="C20" s="3" t="n"/>
      <c r="D20" s="6" t="n"/>
      <c r="E20" s="18" t="n"/>
      <c r="F20" s="3" t="n"/>
      <c r="G20" s="3" t="n"/>
      <c r="H20" s="19" t="n"/>
    </row>
    <row r="21" ht="21" customHeight="1">
      <c r="A21" s="3" t="n"/>
      <c r="B21" s="3" t="n"/>
      <c r="C21" s="3" t="n"/>
      <c r="D21" s="6" t="n"/>
      <c r="E21" s="18" t="n"/>
      <c r="F21" s="3" t="n"/>
      <c r="G21" s="3" t="n"/>
      <c r="H21" s="19" t="n"/>
    </row>
    <row r="22" ht="21" customHeight="1">
      <c r="A22" s="3" t="n"/>
      <c r="B22" s="3" t="n"/>
      <c r="C22" s="3" t="n"/>
      <c r="D22" s="6" t="n"/>
      <c r="E22" s="18" t="n"/>
      <c r="F22" s="3" t="n"/>
      <c r="G22" s="3" t="n"/>
      <c r="H22" s="19" t="n"/>
    </row>
    <row r="23" ht="21" customHeight="1">
      <c r="A23" s="3" t="n"/>
      <c r="B23" s="3" t="n"/>
      <c r="C23" s="3" t="n"/>
      <c r="D23" s="6" t="n"/>
      <c r="E23" s="18" t="n"/>
      <c r="F23" s="3" t="n"/>
      <c r="G23" s="3" t="n"/>
      <c r="H23" s="19" t="n"/>
    </row>
    <row r="24" ht="21" customHeight="1">
      <c r="A24" s="3" t="n"/>
      <c r="B24" s="3" t="n"/>
      <c r="C24" s="3" t="n"/>
      <c r="D24" s="6" t="n"/>
      <c r="E24" s="18" t="n"/>
      <c r="F24" s="3" t="n"/>
      <c r="G24" s="3" t="n"/>
      <c r="H24" s="19" t="n"/>
    </row>
    <row r="25" ht="21" customHeight="1">
      <c r="A25" s="3" t="n"/>
      <c r="B25" s="3" t="n"/>
      <c r="C25" s="3" t="n"/>
      <c r="D25" s="6" t="n"/>
      <c r="E25" s="18" t="n"/>
      <c r="F25" s="3" t="n"/>
      <c r="G25" s="3" t="n"/>
      <c r="H25" s="19" t="n"/>
    </row>
    <row r="26" ht="21" customHeight="1">
      <c r="A26" s="3" t="n"/>
      <c r="B26" s="3" t="n"/>
      <c r="C26" s="3" t="n"/>
      <c r="D26" s="6" t="n"/>
      <c r="E26" s="18" t="n"/>
      <c r="F26" s="3" t="n"/>
      <c r="G26" s="3" t="n"/>
      <c r="H26" s="19" t="n"/>
    </row>
    <row r="27" ht="21" customHeight="1">
      <c r="A27" s="3" t="n"/>
      <c r="B27" s="3" t="n"/>
      <c r="C27" s="3" t="n"/>
      <c r="D27" s="6" t="n"/>
      <c r="E27" s="18" t="n"/>
      <c r="F27" s="3" t="n"/>
      <c r="G27" s="3" t="n"/>
      <c r="H27" s="19" t="n"/>
    </row>
    <row r="28" ht="21" customHeight="1">
      <c r="A28" s="3" t="n"/>
      <c r="B28" s="3" t="n"/>
      <c r="C28" s="3" t="n"/>
      <c r="D28" s="6" t="n"/>
      <c r="E28" s="18" t="n"/>
      <c r="F28" s="3" t="n"/>
      <c r="G28" s="3" t="n"/>
      <c r="H28" s="19" t="n"/>
    </row>
    <row r="29" ht="21" customHeight="1">
      <c r="A29" s="3" t="n"/>
      <c r="B29" s="3" t="n"/>
      <c r="C29" s="3" t="n"/>
      <c r="D29" s="6" t="n"/>
      <c r="E29" s="18" t="n"/>
      <c r="F29" s="3" t="n"/>
      <c r="G29" s="3" t="n"/>
      <c r="H29" s="19" t="n"/>
    </row>
    <row r="30" ht="21" customHeight="1">
      <c r="A30" s="3" t="n"/>
      <c r="B30" s="3" t="n"/>
      <c r="C30" s="3" t="n"/>
      <c r="D30" s="6" t="n"/>
      <c r="E30" s="18" t="n"/>
      <c r="F30" s="3" t="n"/>
      <c r="G30" s="3" t="n"/>
      <c r="H30" s="19" t="n"/>
    </row>
    <row r="31" ht="21" customHeight="1">
      <c r="A31" s="3" t="n"/>
      <c r="B31" s="3" t="n"/>
      <c r="C31" s="3" t="n"/>
      <c r="D31" s="6" t="n"/>
      <c r="E31" s="18" t="n"/>
      <c r="F31" s="3" t="n"/>
      <c r="G31" s="3" t="n"/>
      <c r="H31" s="19" t="n"/>
    </row>
    <row r="32" ht="21" customHeight="1">
      <c r="A32" s="3" t="n"/>
      <c r="B32" s="3" t="n"/>
      <c r="C32" s="3" t="n"/>
      <c r="D32" s="6" t="n"/>
      <c r="E32" s="18" t="n"/>
      <c r="F32" s="3" t="n"/>
      <c r="G32" s="3" t="n"/>
      <c r="H32" s="19" t="n"/>
    </row>
    <row r="33" ht="21" customHeight="1">
      <c r="A33" s="3" t="n"/>
      <c r="B33" s="3" t="n"/>
      <c r="C33" s="3" t="n"/>
      <c r="D33" s="6" t="n"/>
      <c r="E33" s="18" t="n"/>
      <c r="F33" s="3" t="n"/>
      <c r="G33" s="3" t="n"/>
      <c r="H33" s="19" t="n"/>
    </row>
    <row r="34" ht="21" customHeight="1">
      <c r="A34" s="3" t="n"/>
      <c r="B34" s="3" t="n"/>
      <c r="C34" s="3" t="n"/>
      <c r="D34" s="6" t="n"/>
      <c r="E34" s="18" t="n"/>
      <c r="F34" s="3" t="n"/>
      <c r="G34" s="3" t="n"/>
      <c r="H34" s="19" t="n"/>
    </row>
    <row r="35" ht="21" customHeight="1">
      <c r="A35" s="3" t="n"/>
      <c r="B35" s="3" t="n"/>
      <c r="C35" s="3" t="n"/>
      <c r="D35" s="6" t="n"/>
      <c r="E35" s="18" t="n"/>
      <c r="F35" s="3" t="n"/>
      <c r="G35" s="3" t="n"/>
      <c r="H35" s="19" t="n"/>
    </row>
    <row r="36" ht="21" customHeight="1">
      <c r="A36" s="3" t="n"/>
      <c r="B36" s="3" t="n"/>
      <c r="C36" s="3" t="n"/>
      <c r="D36" s="6" t="n"/>
      <c r="E36" s="18" t="n"/>
      <c r="F36" s="3" t="n"/>
      <c r="G36" s="3" t="n"/>
      <c r="H36" s="19" t="n"/>
    </row>
    <row r="37" ht="21" customHeight="1">
      <c r="A37" s="3" t="n"/>
      <c r="B37" s="3" t="n"/>
      <c r="C37" s="3" t="n"/>
      <c r="D37" s="6" t="n"/>
      <c r="E37" s="18" t="n"/>
      <c r="F37" s="3" t="n"/>
      <c r="G37" s="3" t="n"/>
      <c r="H37" s="19" t="n"/>
    </row>
    <row r="38" ht="21" customHeight="1">
      <c r="A38" s="3" t="n"/>
      <c r="B38" s="3" t="n"/>
      <c r="C38" s="3" t="n"/>
      <c r="D38" s="6" t="n"/>
      <c r="E38" s="18" t="n"/>
      <c r="F38" s="3" t="n"/>
      <c r="G38" s="3" t="n"/>
      <c r="H38" s="19" t="n"/>
    </row>
    <row r="39" ht="21" customHeight="1">
      <c r="A39" s="3" t="n"/>
      <c r="B39" s="3" t="n"/>
      <c r="C39" s="3" t="n"/>
      <c r="D39" s="6" t="n"/>
      <c r="E39" s="18" t="n"/>
      <c r="F39" s="3" t="n"/>
      <c r="G39" s="3" t="n"/>
      <c r="H39" s="19" t="n"/>
    </row>
    <row r="40" ht="21" customHeight="1">
      <c r="A40" s="3" t="n"/>
      <c r="B40" s="3" t="n"/>
      <c r="C40" s="3" t="n"/>
      <c r="D40" s="6" t="n"/>
      <c r="E40" s="18" t="n"/>
      <c r="F40" s="3" t="n"/>
      <c r="G40" s="3" t="n"/>
      <c r="H40" s="19" t="n"/>
    </row>
    <row r="41" ht="21" customHeight="1">
      <c r="A41" s="3" t="n"/>
      <c r="B41" s="3" t="n"/>
      <c r="C41" s="3" t="n"/>
      <c r="D41" s="6" t="n"/>
      <c r="E41" s="18" t="n"/>
      <c r="F41" s="3" t="n"/>
      <c r="G41" s="3" t="n"/>
      <c r="H41" s="19" t="n"/>
    </row>
    <row r="42" ht="21" customHeight="1">
      <c r="A42" s="3" t="n"/>
      <c r="B42" s="3" t="n"/>
      <c r="C42" s="3" t="n"/>
      <c r="D42" s="6" t="n"/>
      <c r="E42" s="18" t="n"/>
      <c r="F42" s="3" t="n"/>
      <c r="G42" s="3" t="n"/>
      <c r="H42" s="19" t="n"/>
    </row>
    <row r="43" ht="21" customHeight="1">
      <c r="A43" s="3" t="n"/>
      <c r="B43" s="3" t="n"/>
      <c r="C43" s="3" t="n"/>
      <c r="D43" s="6" t="n"/>
      <c r="E43" s="18" t="n"/>
      <c r="F43" s="3" t="n"/>
      <c r="G43" s="3" t="n"/>
      <c r="H43" s="19" t="n"/>
    </row>
    <row r="44" ht="21" customHeight="1">
      <c r="A44" s="3" t="n"/>
      <c r="B44" s="3" t="n"/>
      <c r="C44" s="3" t="n"/>
      <c r="D44" s="6" t="n"/>
      <c r="E44" s="18" t="n"/>
      <c r="F44" s="3" t="n"/>
      <c r="G44" s="3" t="n"/>
      <c r="H44" s="19" t="n"/>
    </row>
    <row r="45" ht="21" customHeight="1">
      <c r="A45" s="3" t="n"/>
      <c r="B45" s="3" t="n"/>
      <c r="C45" s="3" t="n"/>
      <c r="D45" s="6" t="n"/>
      <c r="E45" s="18" t="n"/>
      <c r="F45" s="3" t="n"/>
      <c r="G45" s="3" t="n"/>
      <c r="H45" s="19" t="n"/>
    </row>
    <row r="46" ht="21" customHeight="1">
      <c r="A46" s="3" t="n"/>
      <c r="B46" s="3" t="n"/>
      <c r="C46" s="3" t="n"/>
      <c r="D46" s="6" t="n"/>
      <c r="E46" s="18" t="n"/>
      <c r="F46" s="3" t="n"/>
      <c r="G46" s="3" t="n"/>
      <c r="H46" s="19" t="n"/>
    </row>
    <row r="47" ht="21" customHeight="1">
      <c r="A47" s="3" t="n"/>
      <c r="B47" s="3" t="n"/>
      <c r="C47" s="3" t="n"/>
      <c r="D47" s="6" t="n"/>
      <c r="E47" s="18" t="n"/>
      <c r="F47" s="3" t="n"/>
      <c r="G47" s="3" t="n"/>
      <c r="H47" s="19" t="n"/>
    </row>
    <row r="48" ht="21" customHeight="1">
      <c r="A48" s="3" t="n"/>
      <c r="B48" s="3" t="n"/>
      <c r="C48" s="3" t="n"/>
      <c r="D48" s="6" t="n"/>
      <c r="E48" s="18" t="n"/>
      <c r="F48" s="3" t="n"/>
      <c r="G48" s="3" t="n"/>
      <c r="H48" s="19" t="n"/>
    </row>
    <row r="49" ht="21" customHeight="1">
      <c r="A49" s="3" t="n"/>
      <c r="B49" s="3" t="n"/>
      <c r="C49" s="3" t="n"/>
      <c r="D49" s="6" t="n"/>
      <c r="E49" s="18" t="n"/>
      <c r="F49" s="3" t="n"/>
      <c r="G49" s="3" t="n"/>
      <c r="H49" s="19" t="n"/>
    </row>
    <row r="50" ht="21" customHeight="1">
      <c r="A50" s="3" t="n"/>
      <c r="B50" s="3" t="n"/>
      <c r="C50" s="3" t="n"/>
      <c r="D50" s="6" t="n"/>
      <c r="E50" s="18" t="n"/>
      <c r="F50" s="3" t="n"/>
      <c r="G50" s="3" t="n"/>
      <c r="H50" s="19" t="n"/>
    </row>
    <row r="51" ht="21" customHeight="1">
      <c r="A51" s="3" t="n"/>
      <c r="B51" s="3" t="n"/>
      <c r="C51" s="3" t="n"/>
      <c r="D51" s="6" t="n"/>
      <c r="E51" s="18" t="n"/>
      <c r="F51" s="3" t="n"/>
      <c r="G51" s="3" t="n"/>
      <c r="H51" s="19" t="n"/>
    </row>
    <row r="52" ht="21" customHeight="1">
      <c r="A52" s="3" t="n"/>
      <c r="B52" s="3" t="n"/>
      <c r="C52" s="3" t="n"/>
      <c r="D52" s="6" t="n"/>
      <c r="E52" s="18" t="n"/>
      <c r="F52" s="3" t="n"/>
      <c r="G52" s="3" t="n"/>
      <c r="H52" s="19" t="n"/>
    </row>
    <row r="53" ht="21" customHeight="1">
      <c r="A53" s="3" t="n"/>
      <c r="B53" s="3" t="n"/>
      <c r="C53" s="3" t="n"/>
      <c r="D53" s="6" t="n"/>
      <c r="E53" s="18" t="n"/>
      <c r="F53" s="3" t="n"/>
      <c r="G53" s="3" t="n"/>
      <c r="H53" s="19" t="n"/>
    </row>
    <row r="54" ht="21" customHeight="1">
      <c r="A54" s="3" t="n"/>
      <c r="B54" s="3" t="n"/>
      <c r="C54" s="3" t="n"/>
      <c r="D54" s="6" t="n"/>
      <c r="E54" s="18" t="n"/>
      <c r="F54" s="3" t="n"/>
      <c r="G54" s="3" t="n"/>
      <c r="H54" s="19" t="n"/>
    </row>
    <row r="55" ht="21" customHeight="1">
      <c r="A55" s="3" t="n"/>
      <c r="B55" s="3" t="n"/>
      <c r="C55" s="3" t="n"/>
      <c r="D55" s="6" t="n"/>
      <c r="E55" s="18" t="n"/>
      <c r="F55" s="3" t="n"/>
      <c r="G55" s="3" t="n"/>
      <c r="H55" s="19" t="n"/>
    </row>
    <row r="56" ht="21" customHeight="1">
      <c r="A56" s="3" t="n"/>
      <c r="B56" s="3" t="n"/>
      <c r="C56" s="3" t="n"/>
      <c r="D56" s="6" t="n"/>
      <c r="E56" s="18" t="n"/>
      <c r="F56" s="3" t="n"/>
      <c r="G56" s="3" t="n"/>
      <c r="H56" s="19" t="n"/>
    </row>
    <row r="57" ht="21" customHeight="1">
      <c r="A57" s="3" t="n"/>
      <c r="B57" s="3" t="n"/>
      <c r="C57" s="3" t="n"/>
      <c r="D57" s="6" t="n"/>
      <c r="E57" s="18" t="n"/>
      <c r="F57" s="3" t="n"/>
      <c r="G57" s="3" t="n"/>
      <c r="H57" s="19" t="n"/>
    </row>
    <row r="58" ht="21" customHeight="1">
      <c r="A58" s="3" t="n"/>
      <c r="B58" s="3" t="n"/>
      <c r="C58" s="3" t="n"/>
      <c r="D58" s="6" t="n"/>
      <c r="E58" s="18" t="n"/>
      <c r="F58" s="3" t="n"/>
      <c r="G58" s="3" t="n"/>
      <c r="H58" s="19" t="n"/>
    </row>
    <row r="59" ht="21" customHeight="1">
      <c r="A59" s="3" t="n"/>
      <c r="B59" s="3" t="n"/>
      <c r="C59" s="3" t="n"/>
      <c r="D59" s="6" t="n"/>
      <c r="E59" s="18" t="n"/>
      <c r="F59" s="3" t="n"/>
      <c r="G59" s="3" t="n"/>
      <c r="H59" s="19" t="n"/>
    </row>
    <row r="60" ht="21" customHeight="1">
      <c r="A60" s="3" t="n"/>
      <c r="B60" s="3" t="n"/>
      <c r="C60" s="3" t="n"/>
      <c r="D60" s="6" t="n"/>
      <c r="E60" s="18" t="n"/>
      <c r="F60" s="3" t="n"/>
      <c r="G60" s="3" t="n"/>
      <c r="H60" s="19" t="n"/>
    </row>
    <row r="61" ht="21" customHeight="1">
      <c r="A61" s="3" t="n"/>
      <c r="B61" s="3" t="n"/>
      <c r="C61" s="3" t="n"/>
      <c r="D61" s="6" t="n"/>
      <c r="E61" s="18" t="n"/>
      <c r="F61" s="3" t="n"/>
      <c r="G61" s="3" t="n"/>
      <c r="H61" s="19" t="n"/>
    </row>
    <row r="62" ht="21" customHeight="1">
      <c r="A62" s="3" t="n"/>
      <c r="B62" s="3" t="n"/>
      <c r="C62" s="3" t="n"/>
      <c r="D62" s="6" t="n"/>
      <c r="E62" s="18" t="n"/>
      <c r="F62" s="3" t="n"/>
      <c r="G62" s="3" t="n"/>
      <c r="H62" s="19" t="n"/>
    </row>
    <row r="63" ht="21" customHeight="1">
      <c r="A63" s="3" t="n"/>
      <c r="B63" s="3" t="n"/>
      <c r="C63" s="3" t="n"/>
      <c r="D63" s="6" t="n"/>
      <c r="E63" s="18" t="n"/>
      <c r="F63" s="3" t="n"/>
      <c r="G63" s="3" t="n"/>
      <c r="H63" s="19" t="n"/>
    </row>
    <row r="64" ht="21" customHeight="1">
      <c r="A64" s="3" t="n"/>
      <c r="B64" s="3" t="n"/>
      <c r="C64" s="3" t="n"/>
      <c r="D64" s="6" t="n"/>
      <c r="E64" s="18" t="n"/>
      <c r="F64" s="3" t="n"/>
      <c r="G64" s="3" t="n"/>
      <c r="H64" s="19" t="n"/>
    </row>
    <row r="65" ht="21" customHeight="1">
      <c r="A65" s="3" t="n"/>
      <c r="B65" s="3" t="n"/>
      <c r="C65" s="3" t="n"/>
      <c r="D65" s="6" t="n"/>
      <c r="E65" s="18" t="n"/>
      <c r="F65" s="3" t="n"/>
      <c r="G65" s="3" t="n"/>
      <c r="H65" s="19" t="n"/>
    </row>
    <row r="66" ht="21" customHeight="1">
      <c r="A66" s="3" t="n"/>
      <c r="B66" s="3" t="n"/>
      <c r="C66" s="3" t="n"/>
      <c r="D66" s="6" t="n"/>
      <c r="E66" s="18" t="n"/>
      <c r="F66" s="3" t="n"/>
      <c r="G66" s="3" t="n"/>
      <c r="H66" s="19" t="n"/>
    </row>
    <row r="67" ht="21" customHeight="1">
      <c r="A67" s="3" t="n"/>
      <c r="B67" s="3" t="n"/>
      <c r="C67" s="3" t="n"/>
      <c r="D67" s="6" t="n"/>
      <c r="E67" s="18" t="n"/>
      <c r="F67" s="3" t="n"/>
      <c r="G67" s="3" t="n"/>
      <c r="H67" s="19" t="n"/>
    </row>
    <row r="68" ht="21" customHeight="1">
      <c r="A68" s="3" t="n"/>
      <c r="B68" s="3" t="n"/>
      <c r="C68" s="3" t="n"/>
      <c r="D68" s="6" t="n"/>
      <c r="E68" s="18" t="n"/>
      <c r="F68" s="3" t="n"/>
      <c r="G68" s="3" t="n"/>
      <c r="H68" s="19" t="n"/>
    </row>
    <row r="69" ht="21" customHeight="1">
      <c r="A69" s="3" t="n"/>
      <c r="B69" s="3" t="n"/>
      <c r="C69" s="3" t="n"/>
      <c r="D69" s="6" t="n"/>
      <c r="E69" s="18" t="n"/>
      <c r="F69" s="3" t="n"/>
      <c r="G69" s="3" t="n"/>
      <c r="H69" s="19" t="n"/>
    </row>
    <row r="70" ht="21" customHeight="1">
      <c r="A70" s="3" t="n"/>
      <c r="B70" s="3" t="n"/>
      <c r="C70" s="3" t="n"/>
      <c r="D70" s="6" t="n"/>
      <c r="E70" s="18" t="n"/>
      <c r="F70" s="3" t="n"/>
      <c r="G70" s="3" t="n"/>
      <c r="H70" s="19" t="n"/>
    </row>
    <row r="71" ht="21" customHeight="1">
      <c r="A71" s="3" t="n"/>
      <c r="B71" s="3" t="n"/>
      <c r="C71" s="3" t="n"/>
      <c r="D71" s="6" t="n"/>
      <c r="E71" s="18" t="n"/>
      <c r="F71" s="3" t="n"/>
      <c r="G71" s="3" t="n"/>
      <c r="H71" s="19" t="n"/>
    </row>
    <row r="72" ht="21" customHeight="1">
      <c r="A72" s="3" t="n"/>
      <c r="B72" s="3" t="n"/>
      <c r="C72" s="3" t="n"/>
      <c r="D72" s="6" t="n"/>
      <c r="E72" s="18" t="n"/>
      <c r="F72" s="3" t="n"/>
      <c r="G72" s="3" t="n"/>
      <c r="H72" s="19" t="n"/>
    </row>
    <row r="73" ht="21" customHeight="1">
      <c r="A73" s="3" t="n"/>
      <c r="B73" s="3" t="n"/>
      <c r="C73" s="3" t="n"/>
      <c r="D73" s="6" t="n"/>
      <c r="E73" s="18" t="n"/>
      <c r="F73" s="3" t="n"/>
      <c r="G73" s="3" t="n"/>
      <c r="H73" s="19" t="n"/>
    </row>
    <row r="74" ht="21" customHeight="1">
      <c r="A74" s="3" t="n"/>
      <c r="B74" s="3" t="n"/>
      <c r="C74" s="3" t="n"/>
      <c r="D74" s="6" t="n"/>
      <c r="E74" s="18" t="n"/>
      <c r="F74" s="3" t="n"/>
      <c r="G74" s="3" t="n"/>
      <c r="H74" s="19" t="n"/>
    </row>
    <row r="75" ht="21" customHeight="1">
      <c r="A75" s="3" t="n"/>
      <c r="B75" s="3" t="n"/>
      <c r="C75" s="3" t="n"/>
      <c r="D75" s="6" t="n"/>
      <c r="E75" s="18" t="n"/>
      <c r="F75" s="3" t="n"/>
      <c r="G75" s="3" t="n"/>
      <c r="H75" s="19" t="n"/>
    </row>
    <row r="76" ht="21" customHeight="1">
      <c r="A76" s="3" t="n"/>
      <c r="B76" s="3" t="n"/>
      <c r="C76" s="3" t="n"/>
      <c r="D76" s="6" t="n"/>
      <c r="E76" s="18" t="n"/>
      <c r="F76" s="3" t="n"/>
      <c r="G76" s="3" t="n"/>
      <c r="H76" s="19" t="n"/>
    </row>
    <row r="77" ht="21" customHeight="1">
      <c r="A77" s="3" t="n"/>
      <c r="B77" s="3" t="n"/>
      <c r="C77" s="3" t="n"/>
      <c r="D77" s="6" t="n"/>
      <c r="E77" s="18" t="n"/>
      <c r="F77" s="3" t="n"/>
      <c r="G77" s="3" t="n"/>
      <c r="H77" s="19" t="n"/>
    </row>
    <row r="78" ht="21" customHeight="1">
      <c r="A78" s="3" t="n"/>
      <c r="B78" s="3" t="n"/>
      <c r="C78" s="3" t="n"/>
      <c r="D78" s="6" t="n"/>
      <c r="E78" s="18" t="n"/>
      <c r="F78" s="3" t="n"/>
      <c r="G78" s="3" t="n"/>
      <c r="H78" s="19" t="n"/>
    </row>
    <row r="79" ht="21" customHeight="1">
      <c r="A79" s="3" t="n"/>
      <c r="B79" s="3" t="n"/>
      <c r="C79" s="3" t="n"/>
      <c r="D79" s="6" t="n"/>
      <c r="E79" s="18" t="n"/>
      <c r="F79" s="3" t="n"/>
      <c r="G79" s="3" t="n"/>
      <c r="H79" s="19" t="n"/>
    </row>
    <row r="80" ht="21" customHeight="1">
      <c r="A80" s="3" t="n"/>
      <c r="B80" s="3" t="n"/>
      <c r="C80" s="3" t="n"/>
      <c r="D80" s="6" t="n"/>
      <c r="E80" s="18" t="n"/>
      <c r="F80" s="3" t="n"/>
      <c r="G80" s="3" t="n"/>
      <c r="H80" s="19" t="n"/>
    </row>
    <row r="81" ht="21" customHeight="1">
      <c r="A81" s="3" t="n"/>
      <c r="B81" s="3" t="n"/>
      <c r="C81" s="3" t="n"/>
      <c r="D81" s="6" t="n"/>
      <c r="E81" s="18" t="n"/>
      <c r="F81" s="3" t="n"/>
      <c r="G81" s="3" t="n"/>
      <c r="H81" s="19" t="n"/>
    </row>
    <row r="82" ht="21" customHeight="1">
      <c r="A82" s="3" t="n"/>
      <c r="B82" s="3" t="n"/>
      <c r="C82" s="3" t="n"/>
      <c r="D82" s="6" t="n"/>
      <c r="E82" s="18" t="n"/>
      <c r="F82" s="3" t="n"/>
      <c r="G82" s="3" t="n"/>
      <c r="H82" s="19" t="n"/>
    </row>
    <row r="83" ht="21" customHeight="1">
      <c r="A83" s="3" t="n"/>
      <c r="B83" s="3" t="n"/>
      <c r="C83" s="3" t="n"/>
      <c r="D83" s="6" t="n"/>
      <c r="E83" s="18" t="n"/>
      <c r="F83" s="3" t="n"/>
      <c r="G83" s="3" t="n"/>
      <c r="H83" s="19" t="n"/>
    </row>
    <row r="84" ht="21" customHeight="1">
      <c r="A84" s="3" t="n"/>
      <c r="B84" s="3" t="n"/>
      <c r="C84" s="3" t="n"/>
      <c r="D84" s="6" t="n"/>
      <c r="E84" s="18" t="n"/>
      <c r="F84" s="3" t="n"/>
      <c r="G84" s="3" t="n"/>
      <c r="H84" s="19" t="n"/>
    </row>
    <row r="85" ht="21" customHeight="1">
      <c r="A85" s="3" t="n"/>
      <c r="B85" s="3" t="n"/>
      <c r="C85" s="3" t="n"/>
      <c r="D85" s="6" t="n"/>
      <c r="E85" s="18" t="n"/>
      <c r="F85" s="3" t="n"/>
      <c r="G85" s="3" t="n"/>
      <c r="H85" s="19" t="n"/>
    </row>
    <row r="86" ht="21" customHeight="1">
      <c r="A86" s="3" t="n"/>
      <c r="B86" s="3" t="n"/>
      <c r="C86" s="3" t="n"/>
      <c r="D86" s="6" t="n"/>
      <c r="E86" s="18" t="n"/>
      <c r="F86" s="3" t="n"/>
      <c r="G86" s="3" t="n"/>
      <c r="H86" s="19" t="n"/>
    </row>
    <row r="87" ht="21" customHeight="1">
      <c r="A87" s="3" t="n"/>
      <c r="B87" s="3" t="n"/>
      <c r="C87" s="3" t="n"/>
      <c r="D87" s="6" t="n"/>
      <c r="E87" s="18" t="n"/>
      <c r="F87" s="3" t="n"/>
      <c r="G87" s="3" t="n"/>
      <c r="H87" s="19" t="n"/>
    </row>
    <row r="88" ht="21" customHeight="1">
      <c r="A88" s="3" t="n"/>
      <c r="B88" s="3" t="n"/>
      <c r="C88" s="3" t="n"/>
      <c r="D88" s="6" t="n"/>
      <c r="E88" s="18" t="n"/>
      <c r="F88" s="3" t="n"/>
      <c r="G88" s="3" t="n"/>
      <c r="H88" s="19" t="n"/>
    </row>
    <row r="89" ht="21" customHeight="1">
      <c r="A89" s="3" t="n"/>
      <c r="B89" s="3" t="n"/>
      <c r="C89" s="3" t="n"/>
      <c r="D89" s="6" t="n"/>
      <c r="E89" s="18" t="n"/>
      <c r="F89" s="3" t="n"/>
      <c r="G89" s="3" t="n"/>
      <c r="H89" s="19" t="n"/>
    </row>
    <row r="90" ht="21" customHeight="1">
      <c r="A90" s="3" t="n"/>
      <c r="B90" s="3" t="n"/>
      <c r="C90" s="3" t="n"/>
      <c r="D90" s="6" t="n"/>
      <c r="E90" s="18" t="n"/>
      <c r="F90" s="3" t="n"/>
      <c r="G90" s="3" t="n"/>
      <c r="H90" s="19" t="n"/>
    </row>
    <row r="91" ht="21" customHeight="1">
      <c r="A91" s="3" t="n"/>
      <c r="B91" s="3" t="n"/>
      <c r="C91" s="3" t="n"/>
      <c r="D91" s="6" t="n"/>
      <c r="E91" s="18" t="n"/>
      <c r="F91" s="3" t="n"/>
      <c r="G91" s="3" t="n"/>
      <c r="H91" s="19" t="n"/>
    </row>
    <row r="92" ht="21" customHeight="1">
      <c r="A92" s="3" t="n"/>
      <c r="B92" s="3" t="n"/>
      <c r="C92" s="3" t="n"/>
      <c r="D92" s="6" t="n"/>
      <c r="E92" s="18" t="n"/>
      <c r="F92" s="3" t="n"/>
      <c r="G92" s="3" t="n"/>
      <c r="H92" s="19" t="n"/>
    </row>
    <row r="93" ht="21" customHeight="1">
      <c r="A93" s="3" t="n"/>
      <c r="B93" s="3" t="n"/>
      <c r="C93" s="3" t="n"/>
      <c r="D93" s="6" t="n"/>
      <c r="E93" s="18" t="n"/>
      <c r="F93" s="3" t="n"/>
      <c r="G93" s="3" t="n"/>
      <c r="H93" s="19" t="n"/>
    </row>
    <row r="94" ht="21" customHeight="1">
      <c r="A94" s="3" t="n"/>
      <c r="B94" s="3" t="n"/>
      <c r="C94" s="3" t="n"/>
      <c r="D94" s="6" t="n"/>
      <c r="E94" s="18" t="n"/>
      <c r="F94" s="3" t="n"/>
      <c r="G94" s="3" t="n"/>
      <c r="H94" s="19" t="n"/>
    </row>
    <row r="95" ht="21" customHeight="1">
      <c r="A95" s="3" t="n"/>
      <c r="B95" s="3" t="n"/>
      <c r="C95" s="3" t="n"/>
      <c r="D95" s="6" t="n"/>
      <c r="E95" s="18" t="n"/>
      <c r="F95" s="3" t="n"/>
      <c r="G95" s="3" t="n"/>
      <c r="H95" s="19" t="n"/>
    </row>
    <row r="96" ht="21" customHeight="1">
      <c r="A96" s="3" t="n"/>
      <c r="B96" s="3" t="n"/>
      <c r="C96" s="3" t="n"/>
      <c r="D96" s="6" t="n"/>
      <c r="E96" s="18" t="n"/>
      <c r="F96" s="3" t="n"/>
      <c r="G96" s="3" t="n"/>
      <c r="H96" s="19" t="n"/>
    </row>
    <row r="97" ht="21" customHeight="1">
      <c r="A97" s="3" t="n"/>
      <c r="B97" s="3" t="n"/>
      <c r="C97" s="3" t="n"/>
      <c r="D97" s="6" t="n"/>
      <c r="E97" s="18" t="n"/>
      <c r="F97" s="3" t="n"/>
      <c r="G97" s="3" t="n"/>
      <c r="H97" s="19" t="n"/>
    </row>
    <row r="98" ht="21" customHeight="1">
      <c r="A98" s="3" t="n"/>
      <c r="B98" s="3" t="n"/>
      <c r="C98" s="3" t="n"/>
      <c r="D98" s="6" t="n"/>
      <c r="E98" s="18" t="n"/>
      <c r="F98" s="3" t="n"/>
      <c r="G98" s="3" t="n"/>
      <c r="H98" s="19" t="n"/>
    </row>
    <row r="99" ht="21" customHeight="1">
      <c r="A99" s="3" t="n"/>
      <c r="B99" s="3" t="n"/>
      <c r="C99" s="3" t="n"/>
      <c r="D99" s="6" t="n"/>
      <c r="E99" s="18" t="n"/>
      <c r="F99" s="3" t="n"/>
      <c r="G99" s="3" t="n"/>
      <c r="H99" s="19" t="n"/>
    </row>
    <row r="100" ht="21" customHeight="1">
      <c r="A100" s="3" t="n"/>
      <c r="B100" s="3" t="n"/>
      <c r="C100" s="3" t="n"/>
      <c r="D100" s="6" t="n"/>
      <c r="E100" s="18" t="n"/>
      <c r="F100" s="3" t="n"/>
      <c r="G100" s="3" t="n"/>
      <c r="H100" s="19" t="n"/>
    </row>
    <row r="101" ht="21" customHeight="1">
      <c r="A101" s="3" t="n"/>
      <c r="B101" s="3" t="n"/>
      <c r="C101" s="3" t="n"/>
      <c r="D101" s="6" t="n"/>
      <c r="E101" s="18" t="n"/>
      <c r="F101" s="3" t="n"/>
      <c r="G101" s="3" t="n"/>
      <c r="H101" s="19" t="n"/>
    </row>
    <row r="102" ht="21" customHeight="1">
      <c r="A102" s="3" t="n"/>
      <c r="B102" s="3" t="n"/>
      <c r="C102" s="3" t="n"/>
      <c r="D102" s="6" t="n"/>
      <c r="E102" s="18" t="n"/>
      <c r="F102" s="3" t="n"/>
      <c r="G102" s="3" t="n"/>
      <c r="H102" s="19" t="n"/>
    </row>
  </sheetData>
  <mergeCells count="1">
    <mergeCell ref="A1:H1"/>
  </mergeCells>
  <dataValidations count="3">
    <dataValidation sqref="H3:H102" showErrorMessage="1" showInputMessage="1" allowBlank="1" type="list">
      <formula1>"Sí,No"</formula1>
    </dataValidation>
    <dataValidation sqref="D3:D102" showErrorMessage="1" showInputMessage="1" allowBlank="1" type="whole" operator="greaterThanOrEqual">
      <formula1>0</formula1>
    </dataValidation>
    <dataValidation sqref="E3:E102" showErrorMessage="1" showInputMessage="1" allowBlank="1" type="decimal" operator="between">
      <formula1>0</formula1>
      <formula2>1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24"/>
  <sheetViews>
    <sheetView showGridLines="0" workbookViewId="0">
      <selection activeCell="A1" sqref="A1"/>
    </sheetView>
  </sheetViews>
  <sheetFormatPr baseColWidth="8" defaultRowHeight="15"/>
  <cols>
    <col width="31" customWidth="1" min="1" max="1"/>
    <col width="18" customWidth="1" min="2" max="2"/>
    <col width="24" customWidth="1" min="3" max="3"/>
    <col width="19" customWidth="1" min="4" max="4"/>
    <col width="19" customWidth="1" min="5" max="5"/>
    <col width="4" customWidth="1" min="6" max="6"/>
    <col width="4" customWidth="1" min="7" max="7"/>
    <col width="25" customWidth="1" min="8" max="8"/>
    <col width="14" customWidth="1" min="9" max="9"/>
    <col width="4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</cols>
  <sheetData>
    <row r="1" ht="30" customHeight="1">
      <c r="A1" s="20" t="inlineStr">
        <is>
          <t>Resumen ejecutivo de compras y operaciones</t>
        </is>
      </c>
    </row>
    <row r="2"/>
    <row r="3" ht="22" customHeight="1">
      <c r="A3" s="21" t="inlineStr">
        <is>
          <t>Indicadores principales</t>
        </is>
      </c>
      <c r="H3" s="22" t="inlineStr">
        <is>
          <t>Pedidos por estado</t>
        </is>
      </c>
    </row>
    <row r="4" ht="22" customHeight="1">
      <c r="A4" s="23" t="inlineStr">
        <is>
          <t>Indicador</t>
        </is>
      </c>
      <c r="B4" s="23" t="inlineStr">
        <is>
          <t>Valor</t>
        </is>
      </c>
      <c r="H4" s="23" t="inlineStr">
        <is>
          <t>Estado</t>
        </is>
      </c>
      <c r="I4" s="23" t="inlineStr">
        <is>
          <t>Pedidos</t>
        </is>
      </c>
    </row>
    <row r="5" ht="22" customHeight="1">
      <c r="A5" s="24" t="inlineStr">
        <is>
          <t>Total de pedidos</t>
        </is>
      </c>
      <c r="B5" s="25">
        <f>COUNTA('Entregas'!$B$3:$B$102)</f>
        <v/>
      </c>
      <c r="H5" s="26" t="inlineStr">
        <is>
          <t>Cerrado en plazo</t>
        </is>
      </c>
      <c r="I5" s="27">
        <f>COUNTIF('Entregas'!$R$3:$R$102,"Cerrado en plazo")</f>
        <v/>
      </c>
    </row>
    <row r="6" ht="22" customHeight="1">
      <c r="A6" s="28" t="inlineStr">
        <is>
          <t>Pedidos recibidos</t>
        </is>
      </c>
      <c r="B6" s="29">
        <f>COUNTIF('Entregas'!$R$3:$R$102,"Cerrado*")</f>
        <v/>
      </c>
      <c r="H6" s="13" t="inlineStr">
        <is>
          <t>Cerrado con retraso</t>
        </is>
      </c>
      <c r="I6" s="17">
        <f>COUNTIF('Entregas'!$R$3:$R$102,"Cerrado con retraso")</f>
        <v/>
      </c>
    </row>
    <row r="7" ht="22" customHeight="1">
      <c r="A7" s="24" t="inlineStr">
        <is>
          <t>Pedidos en plazo</t>
        </is>
      </c>
      <c r="B7" s="25">
        <f>COUNTIF('Entregas'!$Q$3:$Q$102,"En plazo")</f>
        <v/>
      </c>
      <c r="H7" s="26" t="inlineStr">
        <is>
          <t>Recepción parcial</t>
        </is>
      </c>
      <c r="I7" s="27">
        <f>COUNTIF('Entregas'!$R$3:$R$102,"Recepción parcial")</f>
        <v/>
      </c>
    </row>
    <row r="8" ht="22" customHeight="1">
      <c r="A8" s="28" t="inlineStr">
        <is>
          <t>Pedidos con retraso</t>
        </is>
      </c>
      <c r="B8" s="29">
        <f>COUNTIF('Entregas'!$Q$3:$Q$102,"Con retraso")</f>
        <v/>
      </c>
      <c r="H8" s="13" t="inlineStr">
        <is>
          <t>Pendiente de recepción</t>
        </is>
      </c>
      <c r="I8" s="17">
        <f>COUNTIF('Entregas'!$R$3:$R$102,"Pendiente de recepción")</f>
        <v/>
      </c>
    </row>
    <row r="9" ht="22" customHeight="1">
      <c r="A9" s="24" t="inlineStr">
        <is>
          <t>Porcentaje de entregas en plazo</t>
        </is>
      </c>
      <c r="B9" s="30">
        <f>IFERROR(COUNTIF('Entregas'!$Q$3:$Q$102,"En plazo")/COUNTIFS('Entregas'!$B$3:$B$102,"&lt;&gt;",'Entregas'!$Q$3:$Q$102,"&lt;&gt;Pendiente"),0)</f>
        <v/>
      </c>
    </row>
    <row r="10" ht="22" customHeight="1">
      <c r="A10" s="28" t="inlineStr">
        <is>
          <t>Desviación media de días</t>
        </is>
      </c>
      <c r="B10" s="46">
        <f>IFERROR(AVERAGE('Entregas'!$P$3:$P$102),0)</f>
        <v/>
      </c>
    </row>
    <row r="11" ht="22" customHeight="1">
      <c r="A11" s="24" t="inlineStr">
        <is>
          <t>Importe total comprado</t>
        </is>
      </c>
      <c r="B11" s="47">
        <f>SUM('Entregas'!$M$3:$M$102)</f>
        <v/>
      </c>
      <c r="H11" s="22" t="inlineStr">
        <is>
          <t>Distribución de cumplimiento</t>
        </is>
      </c>
    </row>
    <row r="12" ht="22" customHeight="1">
      <c r="H12" s="23" t="inlineStr">
        <is>
          <t>Cumplimiento</t>
        </is>
      </c>
      <c r="I12" s="23" t="inlineStr">
        <is>
          <t>Pedidos</t>
        </is>
      </c>
    </row>
    <row r="13" ht="22" customHeight="1">
      <c r="A13" s="21" t="inlineStr">
        <is>
          <t>Rendimiento por proveedor</t>
        </is>
      </c>
      <c r="H13" s="26" t="inlineStr">
        <is>
          <t>En plazo</t>
        </is>
      </c>
      <c r="I13" s="27">
        <f>COUNTIF('Entregas'!$Q$3:$Q$102,"En plazo")</f>
        <v/>
      </c>
    </row>
    <row r="14" ht="22" customHeight="1">
      <c r="A14" s="23" t="inlineStr">
        <is>
          <t>Proveedor</t>
        </is>
      </c>
      <c r="B14" s="23" t="inlineStr">
        <is>
          <t>Pedidos</t>
        </is>
      </c>
      <c r="C14" s="23" t="inlineStr">
        <is>
          <t>Desviación media (días)</t>
        </is>
      </c>
      <c r="D14" s="23" t="inlineStr">
        <is>
          <t>Cumplimiento (%)</t>
        </is>
      </c>
      <c r="E14" s="23" t="inlineStr">
        <is>
          <t>Importe total (€)</t>
        </is>
      </c>
      <c r="H14" s="13" t="inlineStr">
        <is>
          <t>Con retraso</t>
        </is>
      </c>
      <c r="I14" s="17">
        <f>COUNTIF('Entregas'!$Q$3:$Q$102,"Con retraso")</f>
        <v/>
      </c>
    </row>
    <row r="15" ht="22" customHeight="1">
      <c r="A15" s="26">
        <f>IF('Proveedores'!$A$3="","",'Proveedores'!$A$3)</f>
        <v/>
      </c>
      <c r="B15" s="25">
        <f>IF(A15="","",COUNTIF('Entregas'!$C$3:$C$102,A15))</f>
        <v/>
      </c>
      <c r="C15" s="48">
        <f>IF(A15="","",IFERROR(AVERAGEIF('Entregas'!$C$3:$C$102,A15,'Entregas'!$P$3:$P$102),0))</f>
        <v/>
      </c>
      <c r="D15" s="30">
        <f>IF(A15="","",IFERROR(COUNTIFS('Entregas'!$C$3:$C$102,A15,'Entregas'!$Q$3:$Q$102,"En plazo")/COUNTIFS('Entregas'!$C$3:$C$102,A15,'Entregas'!$Q$3:$Q$102,"&lt;&gt;Pendiente"),0))</f>
        <v/>
      </c>
      <c r="E15" s="47">
        <f>IF(A15="","",SUMIF('Entregas'!$C$3:$C$102,A15,'Entregas'!$M$3:$M$102))</f>
        <v/>
      </c>
      <c r="H15" s="26" t="inlineStr">
        <is>
          <t>Pendiente</t>
        </is>
      </c>
      <c r="I15" s="27">
        <f>COUNTIF('Entregas'!$Q$3:$Q$102,"Pendiente")</f>
        <v/>
      </c>
    </row>
    <row r="16" ht="22" customHeight="1">
      <c r="A16" s="13">
        <f>IF('Proveedores'!$A$4="","",'Proveedores'!$A$4)</f>
        <v/>
      </c>
      <c r="B16" s="29">
        <f>IF(A16="","",COUNTIF('Entregas'!$C$3:$C$102,A16))</f>
        <v/>
      </c>
      <c r="C16" s="46">
        <f>IF(A16="","",IFERROR(AVERAGEIF('Entregas'!$C$3:$C$102,A16,'Entregas'!$P$3:$P$102),0))</f>
        <v/>
      </c>
      <c r="D16" s="34">
        <f>IF(A16="","",IFERROR(COUNTIFS('Entregas'!$C$3:$C$102,A16,'Entregas'!$Q$3:$Q$102,"En plazo")/COUNTIFS('Entregas'!$C$3:$C$102,A16,'Entregas'!$Q$3:$Q$102,"&lt;&gt;Pendiente"),0))</f>
        <v/>
      </c>
      <c r="E16" s="45">
        <f>IF(A16="","",SUMIF('Entregas'!$C$3:$C$102,A16,'Entregas'!$M$3:$M$102))</f>
        <v/>
      </c>
    </row>
    <row r="17" ht="22" customHeight="1">
      <c r="A17" s="26">
        <f>IF('Proveedores'!$A$5="","",'Proveedores'!$A$5)</f>
        <v/>
      </c>
      <c r="B17" s="25">
        <f>IF(A17="","",COUNTIF('Entregas'!$C$3:$C$102,A17))</f>
        <v/>
      </c>
      <c r="C17" s="48">
        <f>IF(A17="","",IFERROR(AVERAGEIF('Entregas'!$C$3:$C$102,A17,'Entregas'!$P$3:$P$102),0))</f>
        <v/>
      </c>
      <c r="D17" s="30">
        <f>IF(A17="","",IFERROR(COUNTIFS('Entregas'!$C$3:$C$102,A17,'Entregas'!$Q$3:$Q$102,"En plazo")/COUNTIFS('Entregas'!$C$3:$C$102,A17,'Entregas'!$Q$3:$Q$102,"&lt;&gt;Pendiente"),0))</f>
        <v/>
      </c>
      <c r="E17" s="47">
        <f>IF(A17="","",SUMIF('Entregas'!$C$3:$C$102,A17,'Entregas'!$M$3:$M$102))</f>
        <v/>
      </c>
    </row>
    <row r="18" ht="22" customHeight="1">
      <c r="A18" s="13">
        <f>IF('Proveedores'!$A$6="","",'Proveedores'!$A$6)</f>
        <v/>
      </c>
      <c r="B18" s="29">
        <f>IF(A18="","",COUNTIF('Entregas'!$C$3:$C$102,A18))</f>
        <v/>
      </c>
      <c r="C18" s="46">
        <f>IF(A18="","",IFERROR(AVERAGEIF('Entregas'!$C$3:$C$102,A18,'Entregas'!$P$3:$P$102),0))</f>
        <v/>
      </c>
      <c r="D18" s="34">
        <f>IF(A18="","",IFERROR(COUNTIFS('Entregas'!$C$3:$C$102,A18,'Entregas'!$Q$3:$Q$102,"En plazo")/COUNTIFS('Entregas'!$C$3:$C$102,A18,'Entregas'!$Q$3:$Q$102,"&lt;&gt;Pendiente"),0))</f>
        <v/>
      </c>
      <c r="E18" s="45">
        <f>IF(A18="","",SUMIF('Entregas'!$C$3:$C$102,A18,'Entregas'!$M$3:$M$102))</f>
        <v/>
      </c>
    </row>
    <row r="19" ht="22" customHeight="1">
      <c r="A19" s="26">
        <f>IF('Proveedores'!$A$7="","",'Proveedores'!$A$7)</f>
        <v/>
      </c>
      <c r="B19" s="25">
        <f>IF(A19="","",COUNTIF('Entregas'!$C$3:$C$102,A19))</f>
        <v/>
      </c>
      <c r="C19" s="48">
        <f>IF(A19="","",IFERROR(AVERAGEIF('Entregas'!$C$3:$C$102,A19,'Entregas'!$P$3:$P$102),0))</f>
        <v/>
      </c>
      <c r="D19" s="30">
        <f>IF(A19="","",IFERROR(COUNTIFS('Entregas'!$C$3:$C$102,A19,'Entregas'!$Q$3:$Q$102,"En plazo")/COUNTIFS('Entregas'!$C$3:$C$102,A19,'Entregas'!$Q$3:$Q$102,"&lt;&gt;Pendiente"),0))</f>
        <v/>
      </c>
      <c r="E19" s="47">
        <f>IF(A19="","",SUMIF('Entregas'!$C$3:$C$102,A19,'Entregas'!$M$3:$M$102))</f>
        <v/>
      </c>
    </row>
    <row r="20" ht="22" customHeight="1">
      <c r="A20" s="13">
        <f>IF('Proveedores'!$A$8="","",'Proveedores'!$A$8)</f>
        <v/>
      </c>
      <c r="B20" s="29">
        <f>IF(A20="","",COUNTIF('Entregas'!$C$3:$C$102,A20))</f>
        <v/>
      </c>
      <c r="C20" s="46">
        <f>IF(A20="","",IFERROR(AVERAGEIF('Entregas'!$C$3:$C$102,A20,'Entregas'!$P$3:$P$102),0))</f>
        <v/>
      </c>
      <c r="D20" s="34">
        <f>IF(A20="","",IFERROR(COUNTIFS('Entregas'!$C$3:$C$102,A20,'Entregas'!$Q$3:$Q$102,"En plazo")/COUNTIFS('Entregas'!$C$3:$C$102,A20,'Entregas'!$Q$3:$Q$102,"&lt;&gt;Pendiente"),0))</f>
        <v/>
      </c>
      <c r="E20" s="45">
        <f>IF(A20="","",SUMIF('Entregas'!$C$3:$C$102,A20,'Entregas'!$M$3:$M$102))</f>
        <v/>
      </c>
    </row>
    <row r="21" ht="22" customHeight="1">
      <c r="A21" s="26">
        <f>IF('Proveedores'!$A$9="","",'Proveedores'!$A$9)</f>
        <v/>
      </c>
      <c r="B21" s="25">
        <f>IF(A21="","",COUNTIF('Entregas'!$C$3:$C$102,A21))</f>
        <v/>
      </c>
      <c r="C21" s="48">
        <f>IF(A21="","",IFERROR(AVERAGEIF('Entregas'!$C$3:$C$102,A21,'Entregas'!$P$3:$P$102),0))</f>
        <v/>
      </c>
      <c r="D21" s="30">
        <f>IF(A21="","",IFERROR(COUNTIFS('Entregas'!$C$3:$C$102,A21,'Entregas'!$Q$3:$Q$102,"En plazo")/COUNTIFS('Entregas'!$C$3:$C$102,A21,'Entregas'!$Q$3:$Q$102,"&lt;&gt;Pendiente"),0))</f>
        <v/>
      </c>
      <c r="E21" s="47">
        <f>IF(A21="","",SUMIF('Entregas'!$C$3:$C$102,A21,'Entregas'!$M$3:$M$102))</f>
        <v/>
      </c>
    </row>
    <row r="22" ht="22" customHeight="1">
      <c r="A22" s="13">
        <f>IF('Proveedores'!$A$10="","",'Proveedores'!$A$10)</f>
        <v/>
      </c>
      <c r="B22" s="29">
        <f>IF(A22="","",COUNTIF('Entregas'!$C$3:$C$102,A22))</f>
        <v/>
      </c>
      <c r="C22" s="46">
        <f>IF(A22="","",IFERROR(AVERAGEIF('Entregas'!$C$3:$C$102,A22,'Entregas'!$P$3:$P$102),0))</f>
        <v/>
      </c>
      <c r="D22" s="34">
        <f>IF(A22="","",IFERROR(COUNTIFS('Entregas'!$C$3:$C$102,A22,'Entregas'!$Q$3:$Q$102,"En plazo")/COUNTIFS('Entregas'!$C$3:$C$102,A22,'Entregas'!$Q$3:$Q$102,"&lt;&gt;Pendiente"),0))</f>
        <v/>
      </c>
      <c r="E22" s="45">
        <f>IF(A22="","",SUMIF('Entregas'!$C$3:$C$102,A22,'Entregas'!$M$3:$M$102))</f>
        <v/>
      </c>
    </row>
    <row r="23" ht="22" customHeight="1">
      <c r="A23" s="26">
        <f>IF('Proveedores'!$A$11="","",'Proveedores'!$A$11)</f>
        <v/>
      </c>
      <c r="B23" s="25">
        <f>IF(A23="","",COUNTIF('Entregas'!$C$3:$C$102,A23))</f>
        <v/>
      </c>
      <c r="C23" s="48">
        <f>IF(A23="","",IFERROR(AVERAGEIF('Entregas'!$C$3:$C$102,A23,'Entregas'!$P$3:$P$102),0))</f>
        <v/>
      </c>
      <c r="D23" s="30">
        <f>IF(A23="","",IFERROR(COUNTIFS('Entregas'!$C$3:$C$102,A23,'Entregas'!$Q$3:$Q$102,"En plazo")/COUNTIFS('Entregas'!$C$3:$C$102,A23,'Entregas'!$Q$3:$Q$102,"&lt;&gt;Pendiente"),0))</f>
        <v/>
      </c>
      <c r="E23" s="47">
        <f>IF(A23="","",SUMIF('Entregas'!$C$3:$C$102,A23,'Entregas'!$M$3:$M$102))</f>
        <v/>
      </c>
    </row>
    <row r="24" ht="22" customHeight="1">
      <c r="A24" s="13">
        <f>IF('Proveedores'!$A$12="","",'Proveedores'!$A$12)</f>
        <v/>
      </c>
      <c r="B24" s="29">
        <f>IF(A24="","",COUNTIF('Entregas'!$C$3:$C$102,A24))</f>
        <v/>
      </c>
      <c r="C24" s="46">
        <f>IF(A24="","",IFERROR(AVERAGEIF('Entregas'!$C$3:$C$102,A24,'Entregas'!$P$3:$P$102),0))</f>
        <v/>
      </c>
      <c r="D24" s="34">
        <f>IF(A24="","",IFERROR(COUNTIFS('Entregas'!$C$3:$C$102,A24,'Entregas'!$Q$3:$Q$102,"En plazo")/COUNTIFS('Entregas'!$C$3:$C$102,A24,'Entregas'!$Q$3:$Q$102,"&lt;&gt;Pendiente"),0))</f>
        <v/>
      </c>
      <c r="E24" s="45">
        <f>IF(A24="","",SUMIF('Entregas'!$C$3:$C$102,A24,'Entregas'!$M$3:$M$102))</f>
        <v/>
      </c>
    </row>
  </sheetData>
  <mergeCells count="1">
    <mergeCell ref="A1:P1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88" customWidth="1" min="2" max="2"/>
    <col width="4" customWidth="1" min="3" max="3"/>
    <col width="4" customWidth="1" min="4" max="4"/>
    <col width="4" customWidth="1" min="5" max="5"/>
    <col width="4" customWidth="1" min="6" max="6"/>
  </cols>
  <sheetData>
    <row r="1" ht="28" customHeight="1">
      <c r="A1" s="1" t="inlineStr">
        <is>
          <t>Instrucciones de uso</t>
        </is>
      </c>
    </row>
    <row r="2"/>
    <row r="3">
      <c r="A3" s="35" t="inlineStr">
        <is>
          <t>Guía rápida</t>
        </is>
      </c>
    </row>
    <row r="4" ht="34" customHeight="1">
      <c r="A4" s="36" t="inlineStr">
        <is>
          <t>1</t>
        </is>
      </c>
      <c r="B4" s="37" t="inlineStr">
        <is>
          <t>Registrar pedidos y fechas únicamente en las celdas amarillas de la hoja «Entregas».</t>
        </is>
      </c>
    </row>
    <row r="5" ht="34" customHeight="1">
      <c r="A5" s="38" t="inlineStr">
        <is>
          <t>2</t>
        </is>
      </c>
      <c r="B5" s="39" t="inlineStr">
        <is>
          <t>Seleccionar proveedores desde la lista desplegable de la columna «Proveedor».</t>
        </is>
      </c>
    </row>
    <row r="6" ht="34" customHeight="1">
      <c r="A6" s="36" t="inlineStr">
        <is>
          <t>3</t>
        </is>
      </c>
      <c r="B6" s="37" t="inlineStr">
        <is>
          <t>Introducir la fecha real de recepción cuando llegue el pedido y actualizar las unidades recibidas.</t>
        </is>
      </c>
    </row>
    <row r="7" ht="34" customHeight="1">
      <c r="A7" s="38" t="inlineStr">
        <is>
          <t>4</t>
        </is>
      </c>
      <c r="B7" s="39" t="inlineStr">
        <is>
          <t>Revisar semanalmente los pedidos pendientes, las recepciones parciales y los pedidos con retraso.</t>
        </is>
      </c>
    </row>
    <row r="8" ht="34" customHeight="1">
      <c r="A8" s="36" t="inlineStr">
        <is>
          <t>5</t>
        </is>
      </c>
      <c r="B8" s="37" t="inlineStr">
        <is>
          <t>Usar la hoja «Resumen» para reuniones de compras y evaluación periódica de proveedores.</t>
        </is>
      </c>
    </row>
    <row r="9" ht="34" customHeight="1">
      <c r="A9" s="38" t="inlineStr">
        <is>
          <t>6</t>
        </is>
      </c>
      <c r="B9" s="39" t="inlineStr">
        <is>
          <t>Las fechas deben introducirse como DD/MM/AAAA y los importes deben indicarse en euros.</t>
        </is>
      </c>
    </row>
    <row r="10" ht="34" customHeight="1">
      <c r="A10" s="36" t="inlineStr">
        <is>
          <t>7</t>
        </is>
      </c>
      <c r="B10" s="37" t="inlineStr">
        <is>
          <t>La ciudad, el IVA, los plazos, el cumplimiento y el estado se calculan automáticamente.</t>
        </is>
      </c>
    </row>
    <row r="11"/>
    <row r="12"/>
    <row r="13">
      <c r="A13" s="35" t="inlineStr">
        <is>
          <t>Hojas del libro</t>
        </is>
      </c>
    </row>
    <row r="14">
      <c r="A14" s="40" t="inlineStr">
        <is>
          <t>Entregas</t>
        </is>
      </c>
      <c r="B14" s="37" t="inlineStr">
        <is>
          <t>Registro operativo de pedidos, fechas, importes y estado de recepción.</t>
        </is>
      </c>
    </row>
    <row r="15">
      <c r="A15" s="41" t="inlineStr">
        <is>
          <t>Proveedores</t>
        </is>
      </c>
      <c r="B15" s="39" t="inlineStr">
        <is>
          <t>Catálogo editable de proveedores, ciudades, IVA y plazos objetivo.</t>
        </is>
      </c>
    </row>
    <row r="16">
      <c r="A16" s="40" t="inlineStr">
        <is>
          <t>Resumen</t>
        </is>
      </c>
      <c r="B16" s="37" t="inlineStr">
        <is>
          <t>Indicadores, análisis por proveedor y gráficos para compras y operaciones.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2026-09-06T22:00:02Z</dcterms:created>
  <dcterms:modified xmlns:dcterms="http://purl.org/dc/terms/" xmlns:xsi="http://www.w3.org/2001/XMLSchema-instance" xsi:type="dcterms:W3CDTF">2026-09-06T22:00:02Z</dcterms:modified>
</cp:coreProperties>
</file>