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lamaciones" sheetId="1" state="visible" r:id="rId1"/>
    <sheet xmlns:r="http://schemas.openxmlformats.org/officeDocument/2006/relationships" name="Resumen" sheetId="2" state="visible" r:id="rId2"/>
    <sheet xmlns:r="http://schemas.openxmlformats.org/officeDocument/2006/relationships" name="Instrucciones" sheetId="3" state="visible" r:id="rId3"/>
  </sheets>
  <definedNames>
    <definedName name="_xlnm._FilterDatabase" localSheetId="0" hidden="1">'Reclamaciones'!$A$1:$V$101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AAAA"/>
    <numFmt numFmtId="165" formatCode="#.##0,00&quot; €&quot;"/>
    <numFmt numFmtId="166" formatCode="0,0%"/>
    <numFmt numFmtId="167" formatCode="0,0"/>
    <numFmt numFmtId="168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  <font>
      <name val="Calibri"/>
      <b val="1"/>
      <color rgb="000F766E"/>
      <sz val="14"/>
    </font>
    <font>
      <name val="Calibri"/>
      <color rgb="00374151"/>
      <sz val="10"/>
    </font>
  </fonts>
  <fills count="9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E293B"/>
      </patternFill>
    </fill>
    <fill>
      <patternFill patternType="solid">
        <fgColor rgb="0014B8A6"/>
      </patternFill>
    </fill>
    <fill>
      <patternFill patternType="solid">
        <fgColor rgb="00E0F2F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center" vertical="center" wrapText="1"/>
    </xf>
    <xf numFmtId="1" fontId="2" fillId="4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center" vertical="center" wrapText="1"/>
    </xf>
    <xf numFmtId="1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164" fontId="2" fillId="5" borderId="1" applyAlignment="1" pivotButton="0" quotePrefix="0" xfId="0">
      <alignment horizontal="center" vertical="center" wrapText="1"/>
    </xf>
    <xf numFmtId="1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0" fontId="3" fillId="6" borderId="0" applyAlignment="1" pivotButton="0" quotePrefix="0" xfId="0">
      <alignment horizontal="center" vertical="center" wrapText="1"/>
    </xf>
    <xf numFmtId="0" fontId="1" fillId="7" borderId="1" applyAlignment="1" pivotButton="0" quotePrefix="0" xfId="0">
      <alignment horizontal="center" vertical="center" wrapText="1"/>
    </xf>
    <xf numFmtId="164" fontId="2" fillId="8" borderId="1" applyAlignment="1" pivotButton="0" quotePrefix="0" xfId="0">
      <alignment horizontal="center" vertical="center" wrapText="1"/>
    </xf>
    <xf numFmtId="1" fontId="4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1" fontId="4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 wrapText="1"/>
    </xf>
    <xf numFmtId="167" fontId="4" fillId="4" borderId="1" applyAlignment="1" pivotButton="0" quotePrefix="0" xfId="0">
      <alignment horizontal="center" vertical="center" wrapText="1"/>
    </xf>
    <xf numFmtId="0" fontId="2" fillId="8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164" fontId="2" fillId="3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center" vertical="center" wrapText="1"/>
    </xf>
    <xf numFmtId="164" fontId="2" fillId="5" borderId="1" applyAlignment="1" pivotButton="0" quotePrefix="0" xfId="0">
      <alignment horizontal="center" vertical="center" wrapText="1"/>
    </xf>
    <xf numFmtId="164" fontId="2" fillId="8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 wrapText="1"/>
    </xf>
    <xf numFmtId="167" fontId="4" fillId="4" borderId="1" applyAlignment="1" pivotButton="0" quotePrefix="0" xfId="0">
      <alignment horizontal="center" vertical="center" wrapText="1"/>
    </xf>
    <xf numFmtId="168" fontId="2" fillId="3" borderId="1" applyAlignment="1" pivotButton="0" quotePrefix="0" xfId="0">
      <alignment horizontal="center" vertical="center" wrapText="1"/>
    </xf>
    <xf numFmtId="168" fontId="2" fillId="4" borderId="1" applyAlignment="1" pivotButton="0" quotePrefix="0" xfId="0">
      <alignment horizontal="center" vertical="center" wrapText="1"/>
    </xf>
    <xf numFmtId="168" fontId="2" fillId="5" borderId="1" applyAlignment="1" pivotButton="0" quotePrefix="0" xfId="0">
      <alignment horizontal="center" vertical="center" wrapText="1"/>
    </xf>
    <xf numFmtId="168" fontId="2" fillId="8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5"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  <dxf>
      <fill>
        <patternFill patternType="solid">
          <fgColor rgb="00FEF3C7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DC2626"/>
        <sz val="10"/>
      </font>
    </dxf>
    <dxf>
      <font>
        <name val="Calibri"/>
        <b val="1"/>
        <color rgb="00DC2626"/>
        <sz val="10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Reclamaciones por categoría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'Resumen'!H4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solidFill>
                <a:srgbClr val="1E293B"/>
              </a:solidFill>
              <a:prstDash val="solid"/>
            </a:ln>
          </spPr>
          <cat>
            <numRef>
              <f>'Resumen'!$G$5:$G$9</f>
            </numRef>
          </cat>
          <val>
            <numRef>
              <f>'Resumen'!$H$5:$H$9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Categoría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Número de reclamaciones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por estado</a:t>
            </a:r>
          </a:p>
        </rich>
      </tx>
    </title>
    <plotArea>
      <pieChart>
        <varyColors val="1"/>
        <ser>
          <idx val="0"/>
          <order val="0"/>
          <tx>
            <strRef>
              <f>'Resumen'!E4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C8102E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59E0B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14B8A6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1E293B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cat>
            <numRef>
              <f>'Resumen'!$D$5:$D$9</f>
            </numRef>
          </cat>
          <val>
            <numRef>
              <f>'Resumen'!$E$5:$E$9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Reclamaciones por canal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'Resumen'!K4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solidFill>
                <a:srgbClr val="C8102E"/>
              </a:solidFill>
              <a:prstDash val="solid"/>
            </a:ln>
          </spPr>
          <cat>
            <numRef>
              <f>'Resumen'!$J$5:$J$9</f>
            </numRef>
          </cat>
          <val>
            <numRef>
              <f>'Resumen'!$K$5:$K$9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Número de reclamaciones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Canal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Reclamaciones recibidas por mes</a:t>
            </a:r>
          </a:p>
        </rich>
      </tx>
    </title>
    <plotArea>
      <lineChart>
        <grouping val="standard"/>
        <ser>
          <idx val="0"/>
          <order val="0"/>
          <tx>
            <strRef>
              <f>'Resumen'!J14</f>
            </strRef>
          </tx>
          <spPr>
            <a:ln xmlns:a="http://schemas.openxmlformats.org/drawingml/2006/main" w="28575">
              <a:solidFill>
                <a:srgbClr val="16A3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'Resumen'!$G$15:$G$26</f>
            </numRef>
          </cat>
          <val>
            <numRef>
              <f>'Resumen'!$J$15:$J$26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Número de reclamaciones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0</col>
      <colOff>0</colOff>
      <row>28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28</row>
      <rowOff>0</rowOff>
    </from>
    <ext cx="540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46</row>
      <rowOff>0</rowOff>
    </from>
    <ext cx="576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46</row>
      <rowOff>0</rowOff>
    </from>
    <ext cx="5760000" cy="324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22" customWidth="1" min="3" max="3"/>
    <col width="15" customWidth="1" min="4" max="4"/>
    <col width="17" customWidth="1" min="5" max="5"/>
    <col width="23" customWidth="1" min="6" max="6"/>
    <col width="38" customWidth="1" min="7" max="7"/>
    <col width="21" customWidth="1" min="8" max="8"/>
    <col width="12" customWidth="1" min="9" max="9"/>
    <col width="20" customWidth="1" min="10" max="10"/>
    <col width="20" customWidth="1" min="11" max="11"/>
    <col width="17" customWidth="1" min="12" max="12"/>
    <col width="15" customWidth="1" min="13" max="13"/>
    <col width="22" customWidth="1" min="14" max="14"/>
    <col width="19" customWidth="1" min="15" max="15"/>
    <col width="18" customWidth="1" min="16" max="16"/>
    <col width="22" customWidth="1" min="17" max="17"/>
    <col width="14" customWidth="1" min="18" max="18"/>
    <col width="16" customWidth="1" min="19" max="19"/>
    <col width="32" customWidth="1" min="20" max="20"/>
    <col width="18" customWidth="1" min="21" max="21"/>
    <col width="13" customWidth="1" min="22" max="22"/>
  </cols>
  <sheetData>
    <row r="1" ht="34" customHeight="1">
      <c r="A1" s="1" t="inlineStr">
        <is>
          <t>ID reclamación</t>
        </is>
      </c>
      <c r="B1" s="1" t="inlineStr">
        <is>
          <t>Fecha recepción</t>
        </is>
      </c>
      <c r="C1" s="1" t="inlineStr">
        <is>
          <t>Cliente</t>
        </is>
      </c>
      <c r="D1" s="1" t="inlineStr">
        <is>
          <t>Ciudad</t>
        </is>
      </c>
      <c r="E1" s="1" t="inlineStr">
        <is>
          <t>Canal</t>
        </is>
      </c>
      <c r="F1" s="1" t="inlineStr">
        <is>
          <t>Categoría</t>
        </is>
      </c>
      <c r="G1" s="1" t="inlineStr">
        <is>
          <t>Descripción</t>
        </is>
      </c>
      <c r="H1" s="1" t="inlineStr">
        <is>
          <t>Responsable</t>
        </is>
      </c>
      <c r="I1" s="1" t="inlineStr">
        <is>
          <t>Prioridad</t>
        </is>
      </c>
      <c r="J1" s="1" t="inlineStr">
        <is>
          <t>Estado</t>
        </is>
      </c>
      <c r="K1" s="1" t="inlineStr">
        <is>
          <t>Fecha límite respuesta</t>
        </is>
      </c>
      <c r="L1" s="1" t="inlineStr">
        <is>
          <t>Fecha resolución</t>
        </is>
      </c>
      <c r="M1" s="1" t="inlineStr">
        <is>
          <t>Días abiertos</t>
        </is>
      </c>
      <c r="N1" s="1" t="inlineStr">
        <is>
          <t>Días hasta vencimiento</t>
        </is>
      </c>
      <c r="O1" s="1" t="inlineStr">
        <is>
          <t>Importe reclamado (€)</t>
        </is>
      </c>
      <c r="P1" s="1" t="inlineStr">
        <is>
          <t>Compensación (€)</t>
        </is>
      </c>
      <c r="Q1" s="1" t="inlineStr">
        <is>
          <t>Satisfacción cliente (1-5)</t>
        </is>
      </c>
      <c r="R1" s="1" t="inlineStr">
        <is>
          <t>Reincidencia</t>
        </is>
      </c>
      <c r="S1" s="1" t="inlineStr">
        <is>
          <t>Cumple plazo</t>
        </is>
      </c>
      <c r="T1" s="1" t="inlineStr">
        <is>
          <t>Observaciones</t>
        </is>
      </c>
      <c r="U1" s="1" t="inlineStr">
        <is>
          <t>Control de ID</t>
        </is>
      </c>
      <c r="V1" s="1" t="inlineStr">
        <is>
          <t>SLA (días)</t>
        </is>
      </c>
    </row>
    <row r="2" ht="42" customHeight="1">
      <c r="A2" s="2" t="inlineStr">
        <is>
          <t>REC-2026-001</t>
        </is>
      </c>
      <c r="B2" s="36" t="n">
        <v>46030</v>
      </c>
      <c r="C2" s="2" t="inlineStr">
        <is>
          <t>Lucía Fernández</t>
        </is>
      </c>
      <c r="D2" s="2" t="inlineStr">
        <is>
          <t>Madrid</t>
        </is>
      </c>
      <c r="E2" s="2" t="inlineStr">
        <is>
          <t>Email</t>
        </is>
      </c>
      <c r="F2" s="2" t="inlineStr">
        <is>
          <t>Producto defectuoso</t>
        </is>
      </c>
      <c r="G2" s="2" t="inlineStr">
        <is>
          <t>El producto recibido presenta daños visibles y no funciona correctamente.</t>
        </is>
      </c>
      <c r="H2" s="2" t="inlineStr">
        <is>
          <t>Lucía García</t>
        </is>
      </c>
      <c r="I2" s="2" t="inlineStr">
        <is>
          <t>Alta</t>
        </is>
      </c>
      <c r="J2" s="2" t="inlineStr">
        <is>
          <t>Cerrada</t>
        </is>
      </c>
      <c r="K2" s="37">
        <f>IF(OR($A2="",$B2=""),"",IF($I2="Alta",$B2+2,IF($I2="Media",$B2+5,$B2+10)))</f>
        <v/>
      </c>
      <c r="L2" s="36" t="n">
        <v>46032</v>
      </c>
      <c r="M2" s="5">
        <f>IF(OR($A2="",$B2=""),"",IF($L2="",TODAY()-$B2,$L2-$B2))</f>
        <v/>
      </c>
      <c r="N2" s="5">
        <f>IF(OR($A2="",$K2=""),"",$K2-TODAY())</f>
        <v/>
      </c>
      <c r="O2" s="29" t="n">
        <v>245</v>
      </c>
      <c r="P2" s="29" t="n">
        <v>180</v>
      </c>
      <c r="Q2" s="7" t="n">
        <v>4</v>
      </c>
      <c r="R2" s="8" t="inlineStr">
        <is>
          <t>No</t>
        </is>
      </c>
      <c r="S2" s="9">
        <f>IF($A2="","",IF($L2="","Pendiente",IF($L2&lt;=$K2,"Sí","No")))</f>
        <v/>
      </c>
      <c r="T2" s="2" t="inlineStr">
        <is>
          <t>Sustitución enviada y caso confirmado por la clienta.</t>
        </is>
      </c>
      <c r="U2" s="9">
        <f>IF($A2="","",IFERROR($A2,"Revisar ID"))</f>
        <v/>
      </c>
      <c r="V2" s="5">
        <f>IF($A2="","",IFERROR(VLOOKUP($I2,'Resumen'!$P$5:$Q$7,2,FALSE),""))</f>
        <v/>
      </c>
    </row>
    <row r="3" ht="42" customHeight="1">
      <c r="A3" s="2" t="inlineStr">
        <is>
          <t>REC-2026-002</t>
        </is>
      </c>
      <c r="B3" s="36" t="n">
        <v>46066</v>
      </c>
      <c r="C3" s="2" t="inlineStr">
        <is>
          <t>Martín Pérez</t>
        </is>
      </c>
      <c r="D3" s="2" t="inlineStr">
        <is>
          <t>Barcelona</t>
        </is>
      </c>
      <c r="E3" s="2" t="inlineStr">
        <is>
          <t>Teléfono</t>
        </is>
      </c>
      <c r="F3" s="2" t="inlineStr">
        <is>
          <t>Retraso entrega</t>
        </is>
      </c>
      <c r="G3" s="2" t="inlineStr">
        <is>
          <t>Pedido recibido con varios días de retraso respecto a la fecha confirmada.</t>
        </is>
      </c>
      <c r="H3" s="2" t="inlineStr">
        <is>
          <t>Martín López</t>
        </is>
      </c>
      <c r="I3" s="2" t="inlineStr">
        <is>
          <t>Media</t>
        </is>
      </c>
      <c r="J3" s="2" t="inlineStr">
        <is>
          <t>Cerrada</t>
        </is>
      </c>
      <c r="K3" s="38">
        <f>IF(OR($A3="",$B3=""),"",IF($I3="Alta",$B3+2,IF($I3="Media",$B3+5,$B3+10)))</f>
        <v/>
      </c>
      <c r="L3" s="36" t="n">
        <v>46073</v>
      </c>
      <c r="M3" s="11">
        <f>IF(OR($A3="",$B3=""),"",IF($L3="",TODAY()-$B3,$L3-$B3))</f>
        <v/>
      </c>
      <c r="N3" s="11">
        <f>IF(OR($A3="",$K3=""),"",$K3-TODAY())</f>
        <v/>
      </c>
      <c r="O3" s="29" t="n">
        <v>125</v>
      </c>
      <c r="P3" s="29" t="n">
        <v>45</v>
      </c>
      <c r="Q3" s="7" t="n">
        <v>2</v>
      </c>
      <c r="R3" s="8" t="inlineStr">
        <is>
          <t>Sí</t>
        </is>
      </c>
      <c r="S3" s="12">
        <f>IF($A3="","",IF($L3="","Pendiente",IF($L3&lt;=$K3,"Sí","No")))</f>
        <v/>
      </c>
      <c r="T3" s="2" t="inlineStr">
        <is>
          <t>Compensación concedida por retraso en la entrega.</t>
        </is>
      </c>
      <c r="U3" s="12">
        <f>IF($A3="","",IFERROR($A3,"Revisar ID"))</f>
        <v/>
      </c>
      <c r="V3" s="11">
        <f>IF($A3="","",IFERROR(VLOOKUP($I3,'Resumen'!$P$5:$Q$7,2,FALSE),""))</f>
        <v/>
      </c>
    </row>
    <row r="4" ht="42" customHeight="1">
      <c r="A4" s="2" t="inlineStr">
        <is>
          <t>REC-2026-003</t>
        </is>
      </c>
      <c r="B4" s="36" t="n">
        <v>46103</v>
      </c>
      <c r="C4" s="2" t="inlineStr">
        <is>
          <t>Sofía Gómez</t>
        </is>
      </c>
      <c r="D4" s="2" t="inlineStr">
        <is>
          <t>Valencia</t>
        </is>
      </c>
      <c r="E4" s="2" t="inlineStr">
        <is>
          <t>Web</t>
        </is>
      </c>
      <c r="F4" s="2" t="inlineStr">
        <is>
          <t>Facturación</t>
        </is>
      </c>
      <c r="G4" s="2" t="inlineStr">
        <is>
          <t>Se ha aplicado un cargo duplicado en la factura del pedido.</t>
        </is>
      </c>
      <c r="H4" s="2" t="inlineStr">
        <is>
          <t>Sofía Martín</t>
        </is>
      </c>
      <c r="I4" s="2" t="inlineStr">
        <is>
          <t>Alta</t>
        </is>
      </c>
      <c r="J4" s="2" t="inlineStr">
        <is>
          <t>Resuelta</t>
        </is>
      </c>
      <c r="K4" s="37">
        <f>IF(OR($A4="",$B4=""),"",IF($I4="Alta",$B4+2,IF($I4="Media",$B4+5,$B4+10)))</f>
        <v/>
      </c>
      <c r="L4" s="36" t="n">
        <v>46107</v>
      </c>
      <c r="M4" s="5">
        <f>IF(OR($A4="",$B4=""),"",IF($L4="",TODAY()-$B4,$L4-$B4))</f>
        <v/>
      </c>
      <c r="N4" s="5">
        <f>IF(OR($A4="",$K4=""),"",$K4-TODAY())</f>
        <v/>
      </c>
      <c r="O4" s="29" t="n">
        <v>89.90000000000001</v>
      </c>
      <c r="P4" s="29" t="n">
        <v>89.90000000000001</v>
      </c>
      <c r="Q4" s="7" t="n">
        <v>3</v>
      </c>
      <c r="R4" s="8" t="inlineStr">
        <is>
          <t>No</t>
        </is>
      </c>
      <c r="S4" s="9">
        <f>IF($A4="","",IF($L4="","Pendiente",IF($L4&lt;=$K4,"Sí","No")))</f>
        <v/>
      </c>
      <c r="T4" s="2" t="inlineStr">
        <is>
          <t>Abono tramitado; pendiente de cierre administrativo.</t>
        </is>
      </c>
      <c r="U4" s="9">
        <f>IF($A4="","",IFERROR($A4,"Revisar ID"))</f>
        <v/>
      </c>
      <c r="V4" s="5">
        <f>IF($A4="","",IFERROR(VLOOKUP($I4,'Resumen'!$P$5:$Q$7,2,FALSE),""))</f>
        <v/>
      </c>
    </row>
    <row r="5" ht="42" customHeight="1">
      <c r="A5" s="2" t="inlineStr">
        <is>
          <t>REC-2026-004</t>
        </is>
      </c>
      <c r="B5" s="36" t="n">
        <v>46122</v>
      </c>
      <c r="C5" s="2" t="inlineStr">
        <is>
          <t>Hugo Navarro</t>
        </is>
      </c>
      <c r="D5" s="2" t="inlineStr">
        <is>
          <t>Sevilla</t>
        </is>
      </c>
      <c r="E5" s="2" t="inlineStr">
        <is>
          <t>Tienda</t>
        </is>
      </c>
      <c r="F5" s="2" t="inlineStr">
        <is>
          <t>Atención al cliente</t>
        </is>
      </c>
      <c r="G5" s="2" t="inlineStr">
        <is>
          <t>Indica falta de información durante la gestión de una incidencia previa.</t>
        </is>
      </c>
      <c r="H5" s="2" t="inlineStr">
        <is>
          <t>Hugo Sánchez</t>
        </is>
      </c>
      <c r="I5" s="2" t="inlineStr">
        <is>
          <t>Media</t>
        </is>
      </c>
      <c r="J5" s="2" t="inlineStr">
        <is>
          <t>Cerrada</t>
        </is>
      </c>
      <c r="K5" s="38">
        <f>IF(OR($A5="",$B5=""),"",IF($I5="Alta",$B5+2,IF($I5="Media",$B5+5,$B5+10)))</f>
        <v/>
      </c>
      <c r="L5" s="36" t="n">
        <v>46127</v>
      </c>
      <c r="M5" s="11">
        <f>IF(OR($A5="",$B5=""),"",IF($L5="",TODAY()-$B5,$L5-$B5))</f>
        <v/>
      </c>
      <c r="N5" s="11">
        <f>IF(OR($A5="",$K5=""),"",$K5-TODAY())</f>
        <v/>
      </c>
      <c r="O5" s="29" t="n">
        <v>35</v>
      </c>
      <c r="P5" s="29" t="n">
        <v>20</v>
      </c>
      <c r="Q5" s="7" t="n">
        <v>5</v>
      </c>
      <c r="R5" s="8" t="inlineStr">
        <is>
          <t>No</t>
        </is>
      </c>
      <c r="S5" s="12">
        <f>IF($A5="","",IF($L5="","Pendiente",IF($L5&lt;=$K5,"Sí","No")))</f>
        <v/>
      </c>
      <c r="T5" s="2" t="inlineStr">
        <is>
          <t>Caso resuelto tras llamada de seguimiento.</t>
        </is>
      </c>
      <c r="U5" s="12">
        <f>IF($A5="","",IFERROR($A5,"Revisar ID"))</f>
        <v/>
      </c>
      <c r="V5" s="11">
        <f>IF($A5="","",IFERROR(VLOOKUP($I5,'Resumen'!$P$5:$Q$7,2,FALSE),""))</f>
        <v/>
      </c>
    </row>
    <row r="6" ht="42" customHeight="1">
      <c r="A6" s="2" t="inlineStr">
        <is>
          <t>REC-2026-005</t>
        </is>
      </c>
      <c r="B6" s="36" t="n">
        <v>46168</v>
      </c>
      <c r="C6" s="2" t="inlineStr">
        <is>
          <t>Marta Ruiz</t>
        </is>
      </c>
      <c r="D6" s="2" t="inlineStr">
        <is>
          <t>Zaragoza</t>
        </is>
      </c>
      <c r="E6" s="2" t="inlineStr">
        <is>
          <t>Redes sociales</t>
        </is>
      </c>
      <c r="F6" s="2" t="inlineStr">
        <is>
          <t>Devolución</t>
        </is>
      </c>
      <c r="G6" s="2" t="inlineStr">
        <is>
          <t>Solicita devolución por discrepancia entre el producto y la descripción.</t>
        </is>
      </c>
      <c r="H6" s="2" t="inlineStr">
        <is>
          <t>Marta Navarro</t>
        </is>
      </c>
      <c r="I6" s="2" t="inlineStr">
        <is>
          <t>Alta</t>
        </is>
      </c>
      <c r="J6" s="2" t="inlineStr">
        <is>
          <t>Pendiente cliente</t>
        </is>
      </c>
      <c r="K6" s="37">
        <f>IF(OR($A6="",$B6=""),"",IF($I6="Alta",$B6+2,IF($I6="Media",$B6+5,$B6+10)))</f>
        <v/>
      </c>
      <c r="L6" s="36" t="n"/>
      <c r="M6" s="5">
        <f>IF(OR($A6="",$B6=""),"",IF($L6="",TODAY()-$B6,$L6-$B6))</f>
        <v/>
      </c>
      <c r="N6" s="5">
        <f>IF(OR($A6="",$K6=""),"",$K6-TODAY())</f>
        <v/>
      </c>
      <c r="O6" s="29" t="n">
        <v>315.5</v>
      </c>
      <c r="P6" s="29" t="n">
        <v>0</v>
      </c>
      <c r="Q6" s="7" t="n"/>
      <c r="R6" s="8" t="inlineStr">
        <is>
          <t>Sí</t>
        </is>
      </c>
      <c r="S6" s="9">
        <f>IF($A6="","",IF($L6="","Pendiente",IF($L6&lt;=$K6,"Sí","No")))</f>
        <v/>
      </c>
      <c r="T6" s="2" t="inlineStr">
        <is>
          <t>Pendiente de recepción de fotografías y justificante de compra.</t>
        </is>
      </c>
      <c r="U6" s="9">
        <f>IF($A6="","",IFERROR($A6,"Revisar ID"))</f>
        <v/>
      </c>
      <c r="V6" s="5">
        <f>IF($A6="","",IFERROR(VLOOKUP($I6,'Resumen'!$P$5:$Q$7,2,FALSE),""))</f>
        <v/>
      </c>
    </row>
    <row r="7" ht="42" customHeight="1">
      <c r="A7" s="2" t="inlineStr">
        <is>
          <t>REC-2026-006</t>
        </is>
      </c>
      <c r="B7" s="36" t="n">
        <v>46191</v>
      </c>
      <c r="C7" s="2" t="inlineStr">
        <is>
          <t>Pablo Sánchez</t>
        </is>
      </c>
      <c r="D7" s="2" t="inlineStr">
        <is>
          <t>Málaga</t>
        </is>
      </c>
      <c r="E7" s="2" t="inlineStr">
        <is>
          <t>Email</t>
        </is>
      </c>
      <c r="F7" s="2" t="inlineStr">
        <is>
          <t>Producto defectuoso</t>
        </is>
      </c>
      <c r="G7" s="2" t="inlineStr">
        <is>
          <t>El dispositivo deja de funcionar tras una semana de uso.</t>
        </is>
      </c>
      <c r="H7" s="2" t="inlineStr">
        <is>
          <t>Lucía García</t>
        </is>
      </c>
      <c r="I7" s="2" t="inlineStr">
        <is>
          <t>Alta</t>
        </is>
      </c>
      <c r="J7" s="2" t="inlineStr">
        <is>
          <t>En investigación</t>
        </is>
      </c>
      <c r="K7" s="38">
        <f>IF(OR($A7="",$B7=""),"",IF($I7="Alta",$B7+2,IF($I7="Media",$B7+5,$B7+10)))</f>
        <v/>
      </c>
      <c r="L7" s="36" t="n"/>
      <c r="M7" s="11">
        <f>IF(OR($A7="",$B7=""),"",IF($L7="",TODAY()-$B7,$L7-$B7))</f>
        <v/>
      </c>
      <c r="N7" s="11">
        <f>IF(OR($A7="",$K7=""),"",$K7-TODAY())</f>
        <v/>
      </c>
      <c r="O7" s="29" t="n">
        <v>1250</v>
      </c>
      <c r="P7" s="29" t="n">
        <v>0</v>
      </c>
      <c r="Q7" s="7" t="n"/>
      <c r="R7" s="8" t="inlineStr">
        <is>
          <t>Sí</t>
        </is>
      </c>
      <c r="S7" s="12">
        <f>IF($A7="","",IF($L7="","Pendiente",IF($L7&lt;=$K7,"Sí","No")))</f>
        <v/>
      </c>
      <c r="T7" s="2" t="inlineStr">
        <is>
          <t>Enviada solicitud de informe técnico al proveedor.</t>
        </is>
      </c>
      <c r="U7" s="12">
        <f>IF($A7="","",IFERROR($A7,"Revisar ID"))</f>
        <v/>
      </c>
      <c r="V7" s="11">
        <f>IF($A7="","",IFERROR(VLOOKUP($I7,'Resumen'!$P$5:$Q$7,2,FALSE),""))</f>
        <v/>
      </c>
    </row>
    <row r="8" ht="42" customHeight="1">
      <c r="A8" s="2" t="inlineStr">
        <is>
          <t>REC-2026-007</t>
        </is>
      </c>
      <c r="B8" s="36" t="n">
        <v>46212</v>
      </c>
      <c r="C8" s="2" t="inlineStr">
        <is>
          <t>Carmen López</t>
        </is>
      </c>
      <c r="D8" s="2" t="inlineStr">
        <is>
          <t>Bilbao</t>
        </is>
      </c>
      <c r="E8" s="2" t="inlineStr">
        <is>
          <t>Web</t>
        </is>
      </c>
      <c r="F8" s="2" t="inlineStr">
        <is>
          <t>Facturación</t>
        </is>
      </c>
      <c r="G8" s="2" t="inlineStr">
        <is>
          <t>No reconoce un concepto incluido en el importe final del pedido.</t>
        </is>
      </c>
      <c r="H8" s="2" t="inlineStr">
        <is>
          <t>Martín López</t>
        </is>
      </c>
      <c r="I8" s="2" t="inlineStr">
        <is>
          <t>Baja</t>
        </is>
      </c>
      <c r="J8" s="2" t="inlineStr">
        <is>
          <t>Resuelta</t>
        </is>
      </c>
      <c r="K8" s="37">
        <f>IF(OR($A8="",$B8=""),"",IF($I8="Alta",$B8+2,IF($I8="Media",$B8+5,$B8+10)))</f>
        <v/>
      </c>
      <c r="L8" s="36" t="n">
        <v>46219</v>
      </c>
      <c r="M8" s="5">
        <f>IF(OR($A8="",$B8=""),"",IF($L8="",TODAY()-$B8,$L8-$B8))</f>
        <v/>
      </c>
      <c r="N8" s="5">
        <f>IF(OR($A8="",$K8=""),"",$K8-TODAY())</f>
        <v/>
      </c>
      <c r="O8" s="29" t="n">
        <v>67.40000000000001</v>
      </c>
      <c r="P8" s="29" t="n">
        <v>25</v>
      </c>
      <c r="Q8" s="7" t="n">
        <v>4</v>
      </c>
      <c r="R8" s="8" t="inlineStr">
        <is>
          <t>No</t>
        </is>
      </c>
      <c r="S8" s="9">
        <f>IF($A8="","",IF($L8="","Pendiente",IF($L8&lt;=$K8,"Sí","No")))</f>
        <v/>
      </c>
      <c r="T8" s="2" t="inlineStr">
        <is>
          <t>Ajuste realizado en factura y comunicación remitida.</t>
        </is>
      </c>
      <c r="U8" s="9">
        <f>IF($A8="","",IFERROR($A8,"Revisar ID"))</f>
        <v/>
      </c>
      <c r="V8" s="5">
        <f>IF($A8="","",IFERROR(VLOOKUP($I8,'Resumen'!$P$5:$Q$7,2,FALSE),""))</f>
        <v/>
      </c>
    </row>
    <row r="9" ht="42" customHeight="1">
      <c r="A9" s="2" t="inlineStr">
        <is>
          <t>REC-2026-008</t>
        </is>
      </c>
      <c r="B9" s="36" t="n">
        <v>46237</v>
      </c>
      <c r="C9" s="2" t="inlineStr">
        <is>
          <t>Javier Martín</t>
        </is>
      </c>
      <c r="D9" s="2" t="inlineStr">
        <is>
          <t>Murcia</t>
        </is>
      </c>
      <c r="E9" s="2" t="inlineStr">
        <is>
          <t>Teléfono</t>
        </is>
      </c>
      <c r="F9" s="2" t="inlineStr">
        <is>
          <t>Retraso entrega</t>
        </is>
      </c>
      <c r="G9" s="2" t="inlineStr">
        <is>
          <t>El pedido no ha llegado dentro del plazo de entrega informado.</t>
        </is>
      </c>
      <c r="H9" s="2" t="inlineStr">
        <is>
          <t>Sofía Martín</t>
        </is>
      </c>
      <c r="I9" s="2" t="inlineStr">
        <is>
          <t>Media</t>
        </is>
      </c>
      <c r="J9" s="2" t="inlineStr">
        <is>
          <t>Abierta</t>
        </is>
      </c>
      <c r="K9" s="38">
        <f>IF(OR($A9="",$B9=""),"",IF($I9="Alta",$B9+2,IF($I9="Media",$B9+5,$B9+10)))</f>
        <v/>
      </c>
      <c r="L9" s="36" t="n"/>
      <c r="M9" s="11">
        <f>IF(OR($A9="",$B9=""),"",IF($L9="",TODAY()-$B9,$L9-$B9))</f>
        <v/>
      </c>
      <c r="N9" s="11">
        <f>IF(OR($A9="",$K9=""),"",$K9-TODAY())</f>
        <v/>
      </c>
      <c r="O9" s="29" t="n">
        <v>156.75</v>
      </c>
      <c r="P9" s="29" t="n">
        <v>0</v>
      </c>
      <c r="Q9" s="7" t="n"/>
      <c r="R9" s="8" t="inlineStr">
        <is>
          <t>No</t>
        </is>
      </c>
      <c r="S9" s="12">
        <f>IF($A9="","",IF($L9="","Pendiente",IF($L9&lt;=$K9,"Sí","No")))</f>
        <v/>
      </c>
      <c r="T9" s="2" t="inlineStr">
        <is>
          <t>Seguimiento abierto con la empresa de transporte.</t>
        </is>
      </c>
      <c r="U9" s="12">
        <f>IF($A9="","",IFERROR($A9,"Revisar ID"))</f>
        <v/>
      </c>
      <c r="V9" s="11">
        <f>IF($A9="","",IFERROR(VLOOKUP($I9,'Resumen'!$P$5:$Q$7,2,FALSE),""))</f>
        <v/>
      </c>
    </row>
    <row r="10" ht="42" customHeight="1">
      <c r="A10" s="2" t="inlineStr">
        <is>
          <t>REC-2026-009</t>
        </is>
      </c>
      <c r="B10" s="36" t="n">
        <v>46258</v>
      </c>
      <c r="C10" s="2" t="inlineStr">
        <is>
          <t>Laura García</t>
        </is>
      </c>
      <c r="D10" s="2" t="inlineStr">
        <is>
          <t>Alicante</t>
        </is>
      </c>
      <c r="E10" s="2" t="inlineStr">
        <is>
          <t>Tienda</t>
        </is>
      </c>
      <c r="F10" s="2" t="inlineStr">
        <is>
          <t>Atención al cliente</t>
        </is>
      </c>
      <c r="G10" s="2" t="inlineStr">
        <is>
          <t>Reclama un trato inadecuado durante la atención en establecimiento.</t>
        </is>
      </c>
      <c r="H10" s="2" t="inlineStr">
        <is>
          <t>Hugo Sánchez</t>
        </is>
      </c>
      <c r="I10" s="2" t="inlineStr">
        <is>
          <t>Alta</t>
        </is>
      </c>
      <c r="J10" s="2" t="inlineStr">
        <is>
          <t>En investigación</t>
        </is>
      </c>
      <c r="K10" s="37">
        <f>IF(OR($A10="",$B10=""),"",IF($I10="Alta",$B10+2,IF($I10="Media",$B10+5,$B10+10)))</f>
        <v/>
      </c>
      <c r="L10" s="36" t="n"/>
      <c r="M10" s="5">
        <f>IF(OR($A10="",$B10=""),"",IF($L10="",TODAY()-$B10,$L10-$B10))</f>
        <v/>
      </c>
      <c r="N10" s="5">
        <f>IF(OR($A10="",$K10=""),"",$K10-TODAY())</f>
        <v/>
      </c>
      <c r="O10" s="29" t="n">
        <v>80</v>
      </c>
      <c r="P10" s="29" t="n">
        <v>0</v>
      </c>
      <c r="Q10" s="7" t="n"/>
      <c r="R10" s="8" t="inlineStr">
        <is>
          <t>Sí</t>
        </is>
      </c>
      <c r="S10" s="9">
        <f>IF($A10="","",IF($L10="","Pendiente",IF($L10&lt;=$K10,"Sí","No")))</f>
        <v/>
      </c>
      <c r="T10" s="2" t="inlineStr">
        <is>
          <t>Entrevista interna programada con el equipo de tienda.</t>
        </is>
      </c>
      <c r="U10" s="9">
        <f>IF($A10="","",IFERROR($A10,"Revisar ID"))</f>
        <v/>
      </c>
      <c r="V10" s="5">
        <f>IF($A10="","",IFERROR(VLOOKUP($I10,'Resumen'!$P$5:$Q$7,2,FALSE),""))</f>
        <v/>
      </c>
    </row>
    <row r="11" ht="42" customHeight="1">
      <c r="A11" s="2" t="inlineStr">
        <is>
          <t>REC-2026-010</t>
        </is>
      </c>
      <c r="B11" s="36" t="n">
        <v>46269</v>
      </c>
      <c r="C11" s="2" t="inlineStr">
        <is>
          <t>Álvaro Torres</t>
        </is>
      </c>
      <c r="D11" s="2" t="inlineStr">
        <is>
          <t>Granada</t>
        </is>
      </c>
      <c r="E11" s="2" t="inlineStr">
        <is>
          <t>Redes sociales</t>
        </is>
      </c>
      <c r="F11" s="2" t="inlineStr">
        <is>
          <t>Devolución</t>
        </is>
      </c>
      <c r="G11" s="2" t="inlineStr">
        <is>
          <t>Solicita cancelación y devolución de un pedido todavía no entregado.</t>
        </is>
      </c>
      <c r="H11" s="2" t="inlineStr">
        <is>
          <t>Marta Navarro</t>
        </is>
      </c>
      <c r="I11" s="2" t="inlineStr">
        <is>
          <t>Alta</t>
        </is>
      </c>
      <c r="J11" s="2" t="inlineStr">
        <is>
          <t>Abierta</t>
        </is>
      </c>
      <c r="K11" s="38">
        <f>IF(OR($A11="",$B11=""),"",IF($I11="Alta",$B11+2,IF($I11="Media",$B11+5,$B11+10)))</f>
        <v/>
      </c>
      <c r="L11" s="36" t="n"/>
      <c r="M11" s="11">
        <f>IF(OR($A11="",$B11=""),"",IF($L11="",TODAY()-$B11,$L11-$B11))</f>
        <v/>
      </c>
      <c r="N11" s="11">
        <f>IF(OR($A11="",$K11=""),"",$K11-TODAY())</f>
        <v/>
      </c>
      <c r="O11" s="29" t="n">
        <v>420</v>
      </c>
      <c r="P11" s="29" t="n">
        <v>0</v>
      </c>
      <c r="Q11" s="7" t="n"/>
      <c r="R11" s="8" t="inlineStr">
        <is>
          <t>No</t>
        </is>
      </c>
      <c r="S11" s="12">
        <f>IF($A11="","",IF($L11="","Pendiente",IF($L11&lt;=$K11,"Sí","No")))</f>
        <v/>
      </c>
      <c r="T11" s="2" t="inlineStr">
        <is>
          <t>Pendiente de validación logística y respuesta al cliente.</t>
        </is>
      </c>
      <c r="U11" s="12">
        <f>IF($A11="","",IFERROR($A11,"Revisar ID"))</f>
        <v/>
      </c>
      <c r="V11" s="11">
        <f>IF($A11="","",IFERROR(VLOOKUP($I11,'Resumen'!$P$5:$Q$7,2,FALSE),""))</f>
        <v/>
      </c>
    </row>
    <row r="12" ht="42" customHeight="1">
      <c r="A12" s="2" t="n"/>
      <c r="B12" s="36" t="n"/>
      <c r="C12" s="2" t="n"/>
      <c r="D12" s="2" t="n"/>
      <c r="E12" s="2" t="n"/>
      <c r="F12" s="2" t="n"/>
      <c r="G12" s="2" t="n"/>
      <c r="H12" s="2" t="n"/>
      <c r="I12" s="2" t="n"/>
      <c r="J12" s="2" t="n"/>
      <c r="K12" s="37">
        <f>IF(OR($A12="",$B12=""),"",IF($I12="Alta",$B12+2,IF($I12="Media",$B12+5,$B12+10)))</f>
        <v/>
      </c>
      <c r="L12" s="36" t="n"/>
      <c r="M12" s="5">
        <f>IF(OR($A12="",$B12=""),"",IF($L12="",TODAY()-$B12,$L12-$B12))</f>
        <v/>
      </c>
      <c r="N12" s="5">
        <f>IF(OR($A12="",$K12=""),"",$K12-TODAY())</f>
        <v/>
      </c>
      <c r="O12" s="29" t="n"/>
      <c r="P12" s="29" t="n"/>
      <c r="Q12" s="7" t="n"/>
      <c r="R12" s="8" t="n"/>
      <c r="S12" s="9">
        <f>IF($A12="","",IF($L12="","Pendiente",IF($L12&lt;=$K12,"Sí","No")))</f>
        <v/>
      </c>
      <c r="T12" s="2" t="n"/>
      <c r="U12" s="9">
        <f>IF($A12="","",IFERROR($A12,"Revisar ID"))</f>
        <v/>
      </c>
      <c r="V12" s="5">
        <f>IF($A12="","",IFERROR(VLOOKUP($I12,'Resumen'!$P$5:$Q$7,2,FALSE),""))</f>
        <v/>
      </c>
    </row>
    <row r="13" ht="42" customHeight="1">
      <c r="A13" s="2" t="n"/>
      <c r="B13" s="36" t="n"/>
      <c r="C13" s="2" t="n"/>
      <c r="D13" s="2" t="n"/>
      <c r="E13" s="2" t="n"/>
      <c r="F13" s="2" t="n"/>
      <c r="G13" s="2" t="n"/>
      <c r="H13" s="2" t="n"/>
      <c r="I13" s="2" t="n"/>
      <c r="J13" s="2" t="n"/>
      <c r="K13" s="38">
        <f>IF(OR($A13="",$B13=""),"",IF($I13="Alta",$B13+2,IF($I13="Media",$B13+5,$B13+10)))</f>
        <v/>
      </c>
      <c r="L13" s="36" t="n"/>
      <c r="M13" s="11">
        <f>IF(OR($A13="",$B13=""),"",IF($L13="",TODAY()-$B13,$L13-$B13))</f>
        <v/>
      </c>
      <c r="N13" s="11">
        <f>IF(OR($A13="",$K13=""),"",$K13-TODAY())</f>
        <v/>
      </c>
      <c r="O13" s="29" t="n"/>
      <c r="P13" s="29" t="n"/>
      <c r="Q13" s="7" t="n"/>
      <c r="R13" s="8" t="n"/>
      <c r="S13" s="12">
        <f>IF($A13="","",IF($L13="","Pendiente",IF($L13&lt;=$K13,"Sí","No")))</f>
        <v/>
      </c>
      <c r="T13" s="2" t="n"/>
      <c r="U13" s="12">
        <f>IF($A13="","",IFERROR($A13,"Revisar ID"))</f>
        <v/>
      </c>
      <c r="V13" s="11">
        <f>IF($A13="","",IFERROR(VLOOKUP($I13,'Resumen'!$P$5:$Q$7,2,FALSE),""))</f>
        <v/>
      </c>
    </row>
    <row r="14" ht="42" customHeight="1">
      <c r="A14" s="2" t="n"/>
      <c r="B14" s="36" t="n"/>
      <c r="C14" s="2" t="n"/>
      <c r="D14" s="2" t="n"/>
      <c r="E14" s="2" t="n"/>
      <c r="F14" s="2" t="n"/>
      <c r="G14" s="2" t="n"/>
      <c r="H14" s="2" t="n"/>
      <c r="I14" s="2" t="n"/>
      <c r="J14" s="2" t="n"/>
      <c r="K14" s="37">
        <f>IF(OR($A14="",$B14=""),"",IF($I14="Alta",$B14+2,IF($I14="Media",$B14+5,$B14+10)))</f>
        <v/>
      </c>
      <c r="L14" s="36" t="n"/>
      <c r="M14" s="5">
        <f>IF(OR($A14="",$B14=""),"",IF($L14="",TODAY()-$B14,$L14-$B14))</f>
        <v/>
      </c>
      <c r="N14" s="5">
        <f>IF(OR($A14="",$K14=""),"",$K14-TODAY())</f>
        <v/>
      </c>
      <c r="O14" s="29" t="n"/>
      <c r="P14" s="29" t="n"/>
      <c r="Q14" s="7" t="n"/>
      <c r="R14" s="8" t="n"/>
      <c r="S14" s="9">
        <f>IF($A14="","",IF($L14="","Pendiente",IF($L14&lt;=$K14,"Sí","No")))</f>
        <v/>
      </c>
      <c r="T14" s="2" t="n"/>
      <c r="U14" s="9">
        <f>IF($A14="","",IFERROR($A14,"Revisar ID"))</f>
        <v/>
      </c>
      <c r="V14" s="5">
        <f>IF($A14="","",IFERROR(VLOOKUP($I14,'Resumen'!$P$5:$Q$7,2,FALSE),""))</f>
        <v/>
      </c>
    </row>
    <row r="15" ht="42" customHeight="1">
      <c r="A15" s="2" t="n"/>
      <c r="B15" s="36" t="n"/>
      <c r="C15" s="2" t="n"/>
      <c r="D15" s="2" t="n"/>
      <c r="E15" s="2" t="n"/>
      <c r="F15" s="2" t="n"/>
      <c r="G15" s="2" t="n"/>
      <c r="H15" s="2" t="n"/>
      <c r="I15" s="2" t="n"/>
      <c r="J15" s="2" t="n"/>
      <c r="K15" s="38">
        <f>IF(OR($A15="",$B15=""),"",IF($I15="Alta",$B15+2,IF($I15="Media",$B15+5,$B15+10)))</f>
        <v/>
      </c>
      <c r="L15" s="36" t="n"/>
      <c r="M15" s="11">
        <f>IF(OR($A15="",$B15=""),"",IF($L15="",TODAY()-$B15,$L15-$B15))</f>
        <v/>
      </c>
      <c r="N15" s="11">
        <f>IF(OR($A15="",$K15=""),"",$K15-TODAY())</f>
        <v/>
      </c>
      <c r="O15" s="29" t="n"/>
      <c r="P15" s="29" t="n"/>
      <c r="Q15" s="7" t="n"/>
      <c r="R15" s="8" t="n"/>
      <c r="S15" s="12">
        <f>IF($A15="","",IF($L15="","Pendiente",IF($L15&lt;=$K15,"Sí","No")))</f>
        <v/>
      </c>
      <c r="T15" s="2" t="n"/>
      <c r="U15" s="12">
        <f>IF($A15="","",IFERROR($A15,"Revisar ID"))</f>
        <v/>
      </c>
      <c r="V15" s="11">
        <f>IF($A15="","",IFERROR(VLOOKUP($I15,'Resumen'!$P$5:$Q$7,2,FALSE),""))</f>
        <v/>
      </c>
    </row>
    <row r="16" ht="42" customHeight="1">
      <c r="A16" s="2" t="n"/>
      <c r="B16" s="36" t="n"/>
      <c r="C16" s="2" t="n"/>
      <c r="D16" s="2" t="n"/>
      <c r="E16" s="2" t="n"/>
      <c r="F16" s="2" t="n"/>
      <c r="G16" s="2" t="n"/>
      <c r="H16" s="2" t="n"/>
      <c r="I16" s="2" t="n"/>
      <c r="J16" s="2" t="n"/>
      <c r="K16" s="37">
        <f>IF(OR($A16="",$B16=""),"",IF($I16="Alta",$B16+2,IF($I16="Media",$B16+5,$B16+10)))</f>
        <v/>
      </c>
      <c r="L16" s="36" t="n"/>
      <c r="M16" s="5">
        <f>IF(OR($A16="",$B16=""),"",IF($L16="",TODAY()-$B16,$L16-$B16))</f>
        <v/>
      </c>
      <c r="N16" s="5">
        <f>IF(OR($A16="",$K16=""),"",$K16-TODAY())</f>
        <v/>
      </c>
      <c r="O16" s="29" t="n"/>
      <c r="P16" s="29" t="n"/>
      <c r="Q16" s="7" t="n"/>
      <c r="R16" s="8" t="n"/>
      <c r="S16" s="9">
        <f>IF($A16="","",IF($L16="","Pendiente",IF($L16&lt;=$K16,"Sí","No")))</f>
        <v/>
      </c>
      <c r="T16" s="2" t="n"/>
      <c r="U16" s="9">
        <f>IF($A16="","",IFERROR($A16,"Revisar ID"))</f>
        <v/>
      </c>
      <c r="V16" s="5">
        <f>IF($A16="","",IFERROR(VLOOKUP($I16,'Resumen'!$P$5:$Q$7,2,FALSE),""))</f>
        <v/>
      </c>
    </row>
    <row r="17" ht="42" customHeight="1">
      <c r="A17" s="2" t="n"/>
      <c r="B17" s="36" t="n"/>
      <c r="C17" s="2" t="n"/>
      <c r="D17" s="2" t="n"/>
      <c r="E17" s="2" t="n"/>
      <c r="F17" s="2" t="n"/>
      <c r="G17" s="2" t="n"/>
      <c r="H17" s="2" t="n"/>
      <c r="I17" s="2" t="n"/>
      <c r="J17" s="2" t="n"/>
      <c r="K17" s="38">
        <f>IF(OR($A17="",$B17=""),"",IF($I17="Alta",$B17+2,IF($I17="Media",$B17+5,$B17+10)))</f>
        <v/>
      </c>
      <c r="L17" s="36" t="n"/>
      <c r="M17" s="11">
        <f>IF(OR($A17="",$B17=""),"",IF($L17="",TODAY()-$B17,$L17-$B17))</f>
        <v/>
      </c>
      <c r="N17" s="11">
        <f>IF(OR($A17="",$K17=""),"",$K17-TODAY())</f>
        <v/>
      </c>
      <c r="O17" s="29" t="n"/>
      <c r="P17" s="29" t="n"/>
      <c r="Q17" s="7" t="n"/>
      <c r="R17" s="8" t="n"/>
      <c r="S17" s="12">
        <f>IF($A17="","",IF($L17="","Pendiente",IF($L17&lt;=$K17,"Sí","No")))</f>
        <v/>
      </c>
      <c r="T17" s="2" t="n"/>
      <c r="U17" s="12">
        <f>IF($A17="","",IFERROR($A17,"Revisar ID"))</f>
        <v/>
      </c>
      <c r="V17" s="11">
        <f>IF($A17="","",IFERROR(VLOOKUP($I17,'Resumen'!$P$5:$Q$7,2,FALSE),""))</f>
        <v/>
      </c>
    </row>
    <row r="18" ht="42" customHeight="1">
      <c r="A18" s="2" t="n"/>
      <c r="B18" s="36" t="n"/>
      <c r="C18" s="2" t="n"/>
      <c r="D18" s="2" t="n"/>
      <c r="E18" s="2" t="n"/>
      <c r="F18" s="2" t="n"/>
      <c r="G18" s="2" t="n"/>
      <c r="H18" s="2" t="n"/>
      <c r="I18" s="2" t="n"/>
      <c r="J18" s="2" t="n"/>
      <c r="K18" s="37">
        <f>IF(OR($A18="",$B18=""),"",IF($I18="Alta",$B18+2,IF($I18="Media",$B18+5,$B18+10)))</f>
        <v/>
      </c>
      <c r="L18" s="36" t="n"/>
      <c r="M18" s="5">
        <f>IF(OR($A18="",$B18=""),"",IF($L18="",TODAY()-$B18,$L18-$B18))</f>
        <v/>
      </c>
      <c r="N18" s="5">
        <f>IF(OR($A18="",$K18=""),"",$K18-TODAY())</f>
        <v/>
      </c>
      <c r="O18" s="29" t="n"/>
      <c r="P18" s="29" t="n"/>
      <c r="Q18" s="7" t="n"/>
      <c r="R18" s="8" t="n"/>
      <c r="S18" s="9">
        <f>IF($A18="","",IF($L18="","Pendiente",IF($L18&lt;=$K18,"Sí","No")))</f>
        <v/>
      </c>
      <c r="T18" s="2" t="n"/>
      <c r="U18" s="9">
        <f>IF($A18="","",IFERROR($A18,"Revisar ID"))</f>
        <v/>
      </c>
      <c r="V18" s="5">
        <f>IF($A18="","",IFERROR(VLOOKUP($I18,'Resumen'!$P$5:$Q$7,2,FALSE),""))</f>
        <v/>
      </c>
    </row>
    <row r="19" ht="42" customHeight="1">
      <c r="A19" s="2" t="n"/>
      <c r="B19" s="36" t="n"/>
      <c r="C19" s="2" t="n"/>
      <c r="D19" s="2" t="n"/>
      <c r="E19" s="2" t="n"/>
      <c r="F19" s="2" t="n"/>
      <c r="G19" s="2" t="n"/>
      <c r="H19" s="2" t="n"/>
      <c r="I19" s="2" t="n"/>
      <c r="J19" s="2" t="n"/>
      <c r="K19" s="38">
        <f>IF(OR($A19="",$B19=""),"",IF($I19="Alta",$B19+2,IF($I19="Media",$B19+5,$B19+10)))</f>
        <v/>
      </c>
      <c r="L19" s="36" t="n"/>
      <c r="M19" s="11">
        <f>IF(OR($A19="",$B19=""),"",IF($L19="",TODAY()-$B19,$L19-$B19))</f>
        <v/>
      </c>
      <c r="N19" s="11">
        <f>IF(OR($A19="",$K19=""),"",$K19-TODAY())</f>
        <v/>
      </c>
      <c r="O19" s="29" t="n"/>
      <c r="P19" s="29" t="n"/>
      <c r="Q19" s="7" t="n"/>
      <c r="R19" s="8" t="n"/>
      <c r="S19" s="12">
        <f>IF($A19="","",IF($L19="","Pendiente",IF($L19&lt;=$K19,"Sí","No")))</f>
        <v/>
      </c>
      <c r="T19" s="2" t="n"/>
      <c r="U19" s="12">
        <f>IF($A19="","",IFERROR($A19,"Revisar ID"))</f>
        <v/>
      </c>
      <c r="V19" s="11">
        <f>IF($A19="","",IFERROR(VLOOKUP($I19,'Resumen'!$P$5:$Q$7,2,FALSE),""))</f>
        <v/>
      </c>
    </row>
    <row r="20" ht="42" customHeight="1">
      <c r="A20" s="2" t="n"/>
      <c r="B20" s="36" t="n"/>
      <c r="C20" s="2" t="n"/>
      <c r="D20" s="2" t="n"/>
      <c r="E20" s="2" t="n"/>
      <c r="F20" s="2" t="n"/>
      <c r="G20" s="2" t="n"/>
      <c r="H20" s="2" t="n"/>
      <c r="I20" s="2" t="n"/>
      <c r="J20" s="2" t="n"/>
      <c r="K20" s="37">
        <f>IF(OR($A20="",$B20=""),"",IF($I20="Alta",$B20+2,IF($I20="Media",$B20+5,$B20+10)))</f>
        <v/>
      </c>
      <c r="L20" s="36" t="n"/>
      <c r="M20" s="5">
        <f>IF(OR($A20="",$B20=""),"",IF($L20="",TODAY()-$B20,$L20-$B20))</f>
        <v/>
      </c>
      <c r="N20" s="5">
        <f>IF(OR($A20="",$K20=""),"",$K20-TODAY())</f>
        <v/>
      </c>
      <c r="O20" s="29" t="n"/>
      <c r="P20" s="29" t="n"/>
      <c r="Q20" s="7" t="n"/>
      <c r="R20" s="8" t="n"/>
      <c r="S20" s="9">
        <f>IF($A20="","",IF($L20="","Pendiente",IF($L20&lt;=$K20,"Sí","No")))</f>
        <v/>
      </c>
      <c r="T20" s="2" t="n"/>
      <c r="U20" s="9">
        <f>IF($A20="","",IFERROR($A20,"Revisar ID"))</f>
        <v/>
      </c>
      <c r="V20" s="5">
        <f>IF($A20="","",IFERROR(VLOOKUP($I20,'Resumen'!$P$5:$Q$7,2,FALSE),""))</f>
        <v/>
      </c>
    </row>
    <row r="21" ht="42" customHeight="1">
      <c r="A21" s="2" t="n"/>
      <c r="B21" s="36" t="n"/>
      <c r="C21" s="2" t="n"/>
      <c r="D21" s="2" t="n"/>
      <c r="E21" s="2" t="n"/>
      <c r="F21" s="2" t="n"/>
      <c r="G21" s="2" t="n"/>
      <c r="H21" s="2" t="n"/>
      <c r="I21" s="2" t="n"/>
      <c r="J21" s="2" t="n"/>
      <c r="K21" s="38">
        <f>IF(OR($A21="",$B21=""),"",IF($I21="Alta",$B21+2,IF($I21="Media",$B21+5,$B21+10)))</f>
        <v/>
      </c>
      <c r="L21" s="36" t="n"/>
      <c r="M21" s="11">
        <f>IF(OR($A21="",$B21=""),"",IF($L21="",TODAY()-$B21,$L21-$B21))</f>
        <v/>
      </c>
      <c r="N21" s="11">
        <f>IF(OR($A21="",$K21=""),"",$K21-TODAY())</f>
        <v/>
      </c>
      <c r="O21" s="29" t="n"/>
      <c r="P21" s="29" t="n"/>
      <c r="Q21" s="7" t="n"/>
      <c r="R21" s="8" t="n"/>
      <c r="S21" s="12">
        <f>IF($A21="","",IF($L21="","Pendiente",IF($L21&lt;=$K21,"Sí","No")))</f>
        <v/>
      </c>
      <c r="T21" s="2" t="n"/>
      <c r="U21" s="12">
        <f>IF($A21="","",IFERROR($A21,"Revisar ID"))</f>
        <v/>
      </c>
      <c r="V21" s="11">
        <f>IF($A21="","",IFERROR(VLOOKUP($I21,'Resumen'!$P$5:$Q$7,2,FALSE),""))</f>
        <v/>
      </c>
    </row>
    <row r="22" ht="42" customHeight="1">
      <c r="A22" s="2" t="n"/>
      <c r="B22" s="36" t="n"/>
      <c r="C22" s="2" t="n"/>
      <c r="D22" s="2" t="n"/>
      <c r="E22" s="2" t="n"/>
      <c r="F22" s="2" t="n"/>
      <c r="G22" s="2" t="n"/>
      <c r="H22" s="2" t="n"/>
      <c r="I22" s="2" t="n"/>
      <c r="J22" s="2" t="n"/>
      <c r="K22" s="37">
        <f>IF(OR($A22="",$B22=""),"",IF($I22="Alta",$B22+2,IF($I22="Media",$B22+5,$B22+10)))</f>
        <v/>
      </c>
      <c r="L22" s="36" t="n"/>
      <c r="M22" s="5">
        <f>IF(OR($A22="",$B22=""),"",IF($L22="",TODAY()-$B22,$L22-$B22))</f>
        <v/>
      </c>
      <c r="N22" s="5">
        <f>IF(OR($A22="",$K22=""),"",$K22-TODAY())</f>
        <v/>
      </c>
      <c r="O22" s="29" t="n"/>
      <c r="P22" s="29" t="n"/>
      <c r="Q22" s="7" t="n"/>
      <c r="R22" s="8" t="n"/>
      <c r="S22" s="9">
        <f>IF($A22="","",IF($L22="","Pendiente",IF($L22&lt;=$K22,"Sí","No")))</f>
        <v/>
      </c>
      <c r="T22" s="2" t="n"/>
      <c r="U22" s="9">
        <f>IF($A22="","",IFERROR($A22,"Revisar ID"))</f>
        <v/>
      </c>
      <c r="V22" s="5">
        <f>IF($A22="","",IFERROR(VLOOKUP($I22,'Resumen'!$P$5:$Q$7,2,FALSE),""))</f>
        <v/>
      </c>
    </row>
    <row r="23" ht="42" customHeight="1">
      <c r="A23" s="2" t="n"/>
      <c r="B23" s="36" t="n"/>
      <c r="C23" s="2" t="n"/>
      <c r="D23" s="2" t="n"/>
      <c r="E23" s="2" t="n"/>
      <c r="F23" s="2" t="n"/>
      <c r="G23" s="2" t="n"/>
      <c r="H23" s="2" t="n"/>
      <c r="I23" s="2" t="n"/>
      <c r="J23" s="2" t="n"/>
      <c r="K23" s="38">
        <f>IF(OR($A23="",$B23=""),"",IF($I23="Alta",$B23+2,IF($I23="Media",$B23+5,$B23+10)))</f>
        <v/>
      </c>
      <c r="L23" s="36" t="n"/>
      <c r="M23" s="11">
        <f>IF(OR($A23="",$B23=""),"",IF($L23="",TODAY()-$B23,$L23-$B23))</f>
        <v/>
      </c>
      <c r="N23" s="11">
        <f>IF(OR($A23="",$K23=""),"",$K23-TODAY())</f>
        <v/>
      </c>
      <c r="O23" s="29" t="n"/>
      <c r="P23" s="29" t="n"/>
      <c r="Q23" s="7" t="n"/>
      <c r="R23" s="8" t="n"/>
      <c r="S23" s="12">
        <f>IF($A23="","",IF($L23="","Pendiente",IF($L23&lt;=$K23,"Sí","No")))</f>
        <v/>
      </c>
      <c r="T23" s="2" t="n"/>
      <c r="U23" s="12">
        <f>IF($A23="","",IFERROR($A23,"Revisar ID"))</f>
        <v/>
      </c>
      <c r="V23" s="11">
        <f>IF($A23="","",IFERROR(VLOOKUP($I23,'Resumen'!$P$5:$Q$7,2,FALSE),""))</f>
        <v/>
      </c>
    </row>
    <row r="24" ht="42" customHeight="1">
      <c r="A24" s="2" t="n"/>
      <c r="B24" s="36" t="n"/>
      <c r="C24" s="2" t="n"/>
      <c r="D24" s="2" t="n"/>
      <c r="E24" s="2" t="n"/>
      <c r="F24" s="2" t="n"/>
      <c r="G24" s="2" t="n"/>
      <c r="H24" s="2" t="n"/>
      <c r="I24" s="2" t="n"/>
      <c r="J24" s="2" t="n"/>
      <c r="K24" s="37">
        <f>IF(OR($A24="",$B24=""),"",IF($I24="Alta",$B24+2,IF($I24="Media",$B24+5,$B24+10)))</f>
        <v/>
      </c>
      <c r="L24" s="36" t="n"/>
      <c r="M24" s="5">
        <f>IF(OR($A24="",$B24=""),"",IF($L24="",TODAY()-$B24,$L24-$B24))</f>
        <v/>
      </c>
      <c r="N24" s="5">
        <f>IF(OR($A24="",$K24=""),"",$K24-TODAY())</f>
        <v/>
      </c>
      <c r="O24" s="29" t="n"/>
      <c r="P24" s="29" t="n"/>
      <c r="Q24" s="7" t="n"/>
      <c r="R24" s="8" t="n"/>
      <c r="S24" s="9">
        <f>IF($A24="","",IF($L24="","Pendiente",IF($L24&lt;=$K24,"Sí","No")))</f>
        <v/>
      </c>
      <c r="T24" s="2" t="n"/>
      <c r="U24" s="9">
        <f>IF($A24="","",IFERROR($A24,"Revisar ID"))</f>
        <v/>
      </c>
      <c r="V24" s="5">
        <f>IF($A24="","",IFERROR(VLOOKUP($I24,'Resumen'!$P$5:$Q$7,2,FALSE),""))</f>
        <v/>
      </c>
    </row>
    <row r="25" ht="42" customHeight="1">
      <c r="A25" s="2" t="n"/>
      <c r="B25" s="36" t="n"/>
      <c r="C25" s="2" t="n"/>
      <c r="D25" s="2" t="n"/>
      <c r="E25" s="2" t="n"/>
      <c r="F25" s="2" t="n"/>
      <c r="G25" s="2" t="n"/>
      <c r="H25" s="2" t="n"/>
      <c r="I25" s="2" t="n"/>
      <c r="J25" s="2" t="n"/>
      <c r="K25" s="38">
        <f>IF(OR($A25="",$B25=""),"",IF($I25="Alta",$B25+2,IF($I25="Media",$B25+5,$B25+10)))</f>
        <v/>
      </c>
      <c r="L25" s="36" t="n"/>
      <c r="M25" s="11">
        <f>IF(OR($A25="",$B25=""),"",IF($L25="",TODAY()-$B25,$L25-$B25))</f>
        <v/>
      </c>
      <c r="N25" s="11">
        <f>IF(OR($A25="",$K25=""),"",$K25-TODAY())</f>
        <v/>
      </c>
      <c r="O25" s="29" t="n"/>
      <c r="P25" s="29" t="n"/>
      <c r="Q25" s="7" t="n"/>
      <c r="R25" s="8" t="n"/>
      <c r="S25" s="12">
        <f>IF($A25="","",IF($L25="","Pendiente",IF($L25&lt;=$K25,"Sí","No")))</f>
        <v/>
      </c>
      <c r="T25" s="2" t="n"/>
      <c r="U25" s="12">
        <f>IF($A25="","",IFERROR($A25,"Revisar ID"))</f>
        <v/>
      </c>
      <c r="V25" s="11">
        <f>IF($A25="","",IFERROR(VLOOKUP($I25,'Resumen'!$P$5:$Q$7,2,FALSE),""))</f>
        <v/>
      </c>
    </row>
    <row r="26" ht="42" customHeight="1">
      <c r="A26" s="2" t="n"/>
      <c r="B26" s="36" t="n"/>
      <c r="C26" s="2" t="n"/>
      <c r="D26" s="2" t="n"/>
      <c r="E26" s="2" t="n"/>
      <c r="F26" s="2" t="n"/>
      <c r="G26" s="2" t="n"/>
      <c r="H26" s="2" t="n"/>
      <c r="I26" s="2" t="n"/>
      <c r="J26" s="2" t="n"/>
      <c r="K26" s="37">
        <f>IF(OR($A26="",$B26=""),"",IF($I26="Alta",$B26+2,IF($I26="Media",$B26+5,$B26+10)))</f>
        <v/>
      </c>
      <c r="L26" s="36" t="n"/>
      <c r="M26" s="5">
        <f>IF(OR($A26="",$B26=""),"",IF($L26="",TODAY()-$B26,$L26-$B26))</f>
        <v/>
      </c>
      <c r="N26" s="5">
        <f>IF(OR($A26="",$K26=""),"",$K26-TODAY())</f>
        <v/>
      </c>
      <c r="O26" s="29" t="n"/>
      <c r="P26" s="29" t="n"/>
      <c r="Q26" s="7" t="n"/>
      <c r="R26" s="8" t="n"/>
      <c r="S26" s="9">
        <f>IF($A26="","",IF($L26="","Pendiente",IF($L26&lt;=$K26,"Sí","No")))</f>
        <v/>
      </c>
      <c r="T26" s="2" t="n"/>
      <c r="U26" s="9">
        <f>IF($A26="","",IFERROR($A26,"Revisar ID"))</f>
        <v/>
      </c>
      <c r="V26" s="5">
        <f>IF($A26="","",IFERROR(VLOOKUP($I26,'Resumen'!$P$5:$Q$7,2,FALSE),""))</f>
        <v/>
      </c>
    </row>
    <row r="27" ht="42" customHeight="1">
      <c r="A27" s="2" t="n"/>
      <c r="B27" s="36" t="n"/>
      <c r="C27" s="2" t="n"/>
      <c r="D27" s="2" t="n"/>
      <c r="E27" s="2" t="n"/>
      <c r="F27" s="2" t="n"/>
      <c r="G27" s="2" t="n"/>
      <c r="H27" s="2" t="n"/>
      <c r="I27" s="2" t="n"/>
      <c r="J27" s="2" t="n"/>
      <c r="K27" s="38">
        <f>IF(OR($A27="",$B27=""),"",IF($I27="Alta",$B27+2,IF($I27="Media",$B27+5,$B27+10)))</f>
        <v/>
      </c>
      <c r="L27" s="36" t="n"/>
      <c r="M27" s="11">
        <f>IF(OR($A27="",$B27=""),"",IF($L27="",TODAY()-$B27,$L27-$B27))</f>
        <v/>
      </c>
      <c r="N27" s="11">
        <f>IF(OR($A27="",$K27=""),"",$K27-TODAY())</f>
        <v/>
      </c>
      <c r="O27" s="29" t="n"/>
      <c r="P27" s="29" t="n"/>
      <c r="Q27" s="7" t="n"/>
      <c r="R27" s="8" t="n"/>
      <c r="S27" s="12">
        <f>IF($A27="","",IF($L27="","Pendiente",IF($L27&lt;=$K27,"Sí","No")))</f>
        <v/>
      </c>
      <c r="T27" s="2" t="n"/>
      <c r="U27" s="12">
        <f>IF($A27="","",IFERROR($A27,"Revisar ID"))</f>
        <v/>
      </c>
      <c r="V27" s="11">
        <f>IF($A27="","",IFERROR(VLOOKUP($I27,'Resumen'!$P$5:$Q$7,2,FALSE),""))</f>
        <v/>
      </c>
    </row>
    <row r="28" ht="42" customHeight="1">
      <c r="A28" s="2" t="n"/>
      <c r="B28" s="36" t="n"/>
      <c r="C28" s="2" t="n"/>
      <c r="D28" s="2" t="n"/>
      <c r="E28" s="2" t="n"/>
      <c r="F28" s="2" t="n"/>
      <c r="G28" s="2" t="n"/>
      <c r="H28" s="2" t="n"/>
      <c r="I28" s="2" t="n"/>
      <c r="J28" s="2" t="n"/>
      <c r="K28" s="37">
        <f>IF(OR($A28="",$B28=""),"",IF($I28="Alta",$B28+2,IF($I28="Media",$B28+5,$B28+10)))</f>
        <v/>
      </c>
      <c r="L28" s="36" t="n"/>
      <c r="M28" s="5">
        <f>IF(OR($A28="",$B28=""),"",IF($L28="",TODAY()-$B28,$L28-$B28))</f>
        <v/>
      </c>
      <c r="N28" s="5">
        <f>IF(OR($A28="",$K28=""),"",$K28-TODAY())</f>
        <v/>
      </c>
      <c r="O28" s="29" t="n"/>
      <c r="P28" s="29" t="n"/>
      <c r="Q28" s="7" t="n"/>
      <c r="R28" s="8" t="n"/>
      <c r="S28" s="9">
        <f>IF($A28="","",IF($L28="","Pendiente",IF($L28&lt;=$K28,"Sí","No")))</f>
        <v/>
      </c>
      <c r="T28" s="2" t="n"/>
      <c r="U28" s="9">
        <f>IF($A28="","",IFERROR($A28,"Revisar ID"))</f>
        <v/>
      </c>
      <c r="V28" s="5">
        <f>IF($A28="","",IFERROR(VLOOKUP($I28,'Resumen'!$P$5:$Q$7,2,FALSE),""))</f>
        <v/>
      </c>
    </row>
    <row r="29" ht="42" customHeight="1">
      <c r="A29" s="2" t="n"/>
      <c r="B29" s="36" t="n"/>
      <c r="C29" s="2" t="n"/>
      <c r="D29" s="2" t="n"/>
      <c r="E29" s="2" t="n"/>
      <c r="F29" s="2" t="n"/>
      <c r="G29" s="2" t="n"/>
      <c r="H29" s="2" t="n"/>
      <c r="I29" s="2" t="n"/>
      <c r="J29" s="2" t="n"/>
      <c r="K29" s="38">
        <f>IF(OR($A29="",$B29=""),"",IF($I29="Alta",$B29+2,IF($I29="Media",$B29+5,$B29+10)))</f>
        <v/>
      </c>
      <c r="L29" s="36" t="n"/>
      <c r="M29" s="11">
        <f>IF(OR($A29="",$B29=""),"",IF($L29="",TODAY()-$B29,$L29-$B29))</f>
        <v/>
      </c>
      <c r="N29" s="11">
        <f>IF(OR($A29="",$K29=""),"",$K29-TODAY())</f>
        <v/>
      </c>
      <c r="O29" s="29" t="n"/>
      <c r="P29" s="29" t="n"/>
      <c r="Q29" s="7" t="n"/>
      <c r="R29" s="8" t="n"/>
      <c r="S29" s="12">
        <f>IF($A29="","",IF($L29="","Pendiente",IF($L29&lt;=$K29,"Sí","No")))</f>
        <v/>
      </c>
      <c r="T29" s="2" t="n"/>
      <c r="U29" s="12">
        <f>IF($A29="","",IFERROR($A29,"Revisar ID"))</f>
        <v/>
      </c>
      <c r="V29" s="11">
        <f>IF($A29="","",IFERROR(VLOOKUP($I29,'Resumen'!$P$5:$Q$7,2,FALSE),""))</f>
        <v/>
      </c>
    </row>
    <row r="30" ht="42" customHeight="1">
      <c r="A30" s="2" t="n"/>
      <c r="B30" s="36" t="n"/>
      <c r="C30" s="2" t="n"/>
      <c r="D30" s="2" t="n"/>
      <c r="E30" s="2" t="n"/>
      <c r="F30" s="2" t="n"/>
      <c r="G30" s="2" t="n"/>
      <c r="H30" s="2" t="n"/>
      <c r="I30" s="2" t="n"/>
      <c r="J30" s="2" t="n"/>
      <c r="K30" s="37">
        <f>IF(OR($A30="",$B30=""),"",IF($I30="Alta",$B30+2,IF($I30="Media",$B30+5,$B30+10)))</f>
        <v/>
      </c>
      <c r="L30" s="36" t="n"/>
      <c r="M30" s="5">
        <f>IF(OR($A30="",$B30=""),"",IF($L30="",TODAY()-$B30,$L30-$B30))</f>
        <v/>
      </c>
      <c r="N30" s="5">
        <f>IF(OR($A30="",$K30=""),"",$K30-TODAY())</f>
        <v/>
      </c>
      <c r="O30" s="29" t="n"/>
      <c r="P30" s="29" t="n"/>
      <c r="Q30" s="7" t="n"/>
      <c r="R30" s="8" t="n"/>
      <c r="S30" s="9">
        <f>IF($A30="","",IF($L30="","Pendiente",IF($L30&lt;=$K30,"Sí","No")))</f>
        <v/>
      </c>
      <c r="T30" s="2" t="n"/>
      <c r="U30" s="9">
        <f>IF($A30="","",IFERROR($A30,"Revisar ID"))</f>
        <v/>
      </c>
      <c r="V30" s="5">
        <f>IF($A30="","",IFERROR(VLOOKUP($I30,'Resumen'!$P$5:$Q$7,2,FALSE),""))</f>
        <v/>
      </c>
    </row>
    <row r="31" ht="42" customHeight="1">
      <c r="A31" s="2" t="n"/>
      <c r="B31" s="36" t="n"/>
      <c r="C31" s="2" t="n"/>
      <c r="D31" s="2" t="n"/>
      <c r="E31" s="2" t="n"/>
      <c r="F31" s="2" t="n"/>
      <c r="G31" s="2" t="n"/>
      <c r="H31" s="2" t="n"/>
      <c r="I31" s="2" t="n"/>
      <c r="J31" s="2" t="n"/>
      <c r="K31" s="38">
        <f>IF(OR($A31="",$B31=""),"",IF($I31="Alta",$B31+2,IF($I31="Media",$B31+5,$B31+10)))</f>
        <v/>
      </c>
      <c r="L31" s="36" t="n"/>
      <c r="M31" s="11">
        <f>IF(OR($A31="",$B31=""),"",IF($L31="",TODAY()-$B31,$L31-$B31))</f>
        <v/>
      </c>
      <c r="N31" s="11">
        <f>IF(OR($A31="",$K31=""),"",$K31-TODAY())</f>
        <v/>
      </c>
      <c r="O31" s="29" t="n"/>
      <c r="P31" s="29" t="n"/>
      <c r="Q31" s="7" t="n"/>
      <c r="R31" s="8" t="n"/>
      <c r="S31" s="12">
        <f>IF($A31="","",IF($L31="","Pendiente",IF($L31&lt;=$K31,"Sí","No")))</f>
        <v/>
      </c>
      <c r="T31" s="2" t="n"/>
      <c r="U31" s="12">
        <f>IF($A31="","",IFERROR($A31,"Revisar ID"))</f>
        <v/>
      </c>
      <c r="V31" s="11">
        <f>IF($A31="","",IFERROR(VLOOKUP($I31,'Resumen'!$P$5:$Q$7,2,FALSE),""))</f>
        <v/>
      </c>
    </row>
    <row r="32" ht="42" customHeight="1">
      <c r="A32" s="2" t="n"/>
      <c r="B32" s="36" t="n"/>
      <c r="C32" s="2" t="n"/>
      <c r="D32" s="2" t="n"/>
      <c r="E32" s="2" t="n"/>
      <c r="F32" s="2" t="n"/>
      <c r="G32" s="2" t="n"/>
      <c r="H32" s="2" t="n"/>
      <c r="I32" s="2" t="n"/>
      <c r="J32" s="2" t="n"/>
      <c r="K32" s="37">
        <f>IF(OR($A32="",$B32=""),"",IF($I32="Alta",$B32+2,IF($I32="Media",$B32+5,$B32+10)))</f>
        <v/>
      </c>
      <c r="L32" s="36" t="n"/>
      <c r="M32" s="5">
        <f>IF(OR($A32="",$B32=""),"",IF($L32="",TODAY()-$B32,$L32-$B32))</f>
        <v/>
      </c>
      <c r="N32" s="5">
        <f>IF(OR($A32="",$K32=""),"",$K32-TODAY())</f>
        <v/>
      </c>
      <c r="O32" s="29" t="n"/>
      <c r="P32" s="29" t="n"/>
      <c r="Q32" s="7" t="n"/>
      <c r="R32" s="8" t="n"/>
      <c r="S32" s="9">
        <f>IF($A32="","",IF($L32="","Pendiente",IF($L32&lt;=$K32,"Sí","No")))</f>
        <v/>
      </c>
      <c r="T32" s="2" t="n"/>
      <c r="U32" s="9">
        <f>IF($A32="","",IFERROR($A32,"Revisar ID"))</f>
        <v/>
      </c>
      <c r="V32" s="5">
        <f>IF($A32="","",IFERROR(VLOOKUP($I32,'Resumen'!$P$5:$Q$7,2,FALSE),""))</f>
        <v/>
      </c>
    </row>
    <row r="33" ht="42" customHeight="1">
      <c r="A33" s="2" t="n"/>
      <c r="B33" s="36" t="n"/>
      <c r="C33" s="2" t="n"/>
      <c r="D33" s="2" t="n"/>
      <c r="E33" s="2" t="n"/>
      <c r="F33" s="2" t="n"/>
      <c r="G33" s="2" t="n"/>
      <c r="H33" s="2" t="n"/>
      <c r="I33" s="2" t="n"/>
      <c r="J33" s="2" t="n"/>
      <c r="K33" s="38">
        <f>IF(OR($A33="",$B33=""),"",IF($I33="Alta",$B33+2,IF($I33="Media",$B33+5,$B33+10)))</f>
        <v/>
      </c>
      <c r="L33" s="36" t="n"/>
      <c r="M33" s="11">
        <f>IF(OR($A33="",$B33=""),"",IF($L33="",TODAY()-$B33,$L33-$B33))</f>
        <v/>
      </c>
      <c r="N33" s="11">
        <f>IF(OR($A33="",$K33=""),"",$K33-TODAY())</f>
        <v/>
      </c>
      <c r="O33" s="29" t="n"/>
      <c r="P33" s="29" t="n"/>
      <c r="Q33" s="7" t="n"/>
      <c r="R33" s="8" t="n"/>
      <c r="S33" s="12">
        <f>IF($A33="","",IF($L33="","Pendiente",IF($L33&lt;=$K33,"Sí","No")))</f>
        <v/>
      </c>
      <c r="T33" s="2" t="n"/>
      <c r="U33" s="12">
        <f>IF($A33="","",IFERROR($A33,"Revisar ID"))</f>
        <v/>
      </c>
      <c r="V33" s="11">
        <f>IF($A33="","",IFERROR(VLOOKUP($I33,'Resumen'!$P$5:$Q$7,2,FALSE),""))</f>
        <v/>
      </c>
    </row>
    <row r="34" ht="42" customHeight="1">
      <c r="A34" s="2" t="n"/>
      <c r="B34" s="36" t="n"/>
      <c r="C34" s="2" t="n"/>
      <c r="D34" s="2" t="n"/>
      <c r="E34" s="2" t="n"/>
      <c r="F34" s="2" t="n"/>
      <c r="G34" s="2" t="n"/>
      <c r="H34" s="2" t="n"/>
      <c r="I34" s="2" t="n"/>
      <c r="J34" s="2" t="n"/>
      <c r="K34" s="37">
        <f>IF(OR($A34="",$B34=""),"",IF($I34="Alta",$B34+2,IF($I34="Media",$B34+5,$B34+10)))</f>
        <v/>
      </c>
      <c r="L34" s="36" t="n"/>
      <c r="M34" s="5">
        <f>IF(OR($A34="",$B34=""),"",IF($L34="",TODAY()-$B34,$L34-$B34))</f>
        <v/>
      </c>
      <c r="N34" s="5">
        <f>IF(OR($A34="",$K34=""),"",$K34-TODAY())</f>
        <v/>
      </c>
      <c r="O34" s="29" t="n"/>
      <c r="P34" s="29" t="n"/>
      <c r="Q34" s="7" t="n"/>
      <c r="R34" s="8" t="n"/>
      <c r="S34" s="9">
        <f>IF($A34="","",IF($L34="","Pendiente",IF($L34&lt;=$K34,"Sí","No")))</f>
        <v/>
      </c>
      <c r="T34" s="2" t="n"/>
      <c r="U34" s="9">
        <f>IF($A34="","",IFERROR($A34,"Revisar ID"))</f>
        <v/>
      </c>
      <c r="V34" s="5">
        <f>IF($A34="","",IFERROR(VLOOKUP($I34,'Resumen'!$P$5:$Q$7,2,FALSE),""))</f>
        <v/>
      </c>
    </row>
    <row r="35" ht="42" customHeight="1">
      <c r="A35" s="2" t="n"/>
      <c r="B35" s="36" t="n"/>
      <c r="C35" s="2" t="n"/>
      <c r="D35" s="2" t="n"/>
      <c r="E35" s="2" t="n"/>
      <c r="F35" s="2" t="n"/>
      <c r="G35" s="2" t="n"/>
      <c r="H35" s="2" t="n"/>
      <c r="I35" s="2" t="n"/>
      <c r="J35" s="2" t="n"/>
      <c r="K35" s="38">
        <f>IF(OR($A35="",$B35=""),"",IF($I35="Alta",$B35+2,IF($I35="Media",$B35+5,$B35+10)))</f>
        <v/>
      </c>
      <c r="L35" s="36" t="n"/>
      <c r="M35" s="11">
        <f>IF(OR($A35="",$B35=""),"",IF($L35="",TODAY()-$B35,$L35-$B35))</f>
        <v/>
      </c>
      <c r="N35" s="11">
        <f>IF(OR($A35="",$K35=""),"",$K35-TODAY())</f>
        <v/>
      </c>
      <c r="O35" s="29" t="n"/>
      <c r="P35" s="29" t="n"/>
      <c r="Q35" s="7" t="n"/>
      <c r="R35" s="8" t="n"/>
      <c r="S35" s="12">
        <f>IF($A35="","",IF($L35="","Pendiente",IF($L35&lt;=$K35,"Sí","No")))</f>
        <v/>
      </c>
      <c r="T35" s="2" t="n"/>
      <c r="U35" s="12">
        <f>IF($A35="","",IFERROR($A35,"Revisar ID"))</f>
        <v/>
      </c>
      <c r="V35" s="11">
        <f>IF($A35="","",IFERROR(VLOOKUP($I35,'Resumen'!$P$5:$Q$7,2,FALSE),""))</f>
        <v/>
      </c>
    </row>
    <row r="36" ht="42" customHeight="1">
      <c r="A36" s="2" t="n"/>
      <c r="B36" s="36" t="n"/>
      <c r="C36" s="2" t="n"/>
      <c r="D36" s="2" t="n"/>
      <c r="E36" s="2" t="n"/>
      <c r="F36" s="2" t="n"/>
      <c r="G36" s="2" t="n"/>
      <c r="H36" s="2" t="n"/>
      <c r="I36" s="2" t="n"/>
      <c r="J36" s="2" t="n"/>
      <c r="K36" s="37">
        <f>IF(OR($A36="",$B36=""),"",IF($I36="Alta",$B36+2,IF($I36="Media",$B36+5,$B36+10)))</f>
        <v/>
      </c>
      <c r="L36" s="36" t="n"/>
      <c r="M36" s="5">
        <f>IF(OR($A36="",$B36=""),"",IF($L36="",TODAY()-$B36,$L36-$B36))</f>
        <v/>
      </c>
      <c r="N36" s="5">
        <f>IF(OR($A36="",$K36=""),"",$K36-TODAY())</f>
        <v/>
      </c>
      <c r="O36" s="29" t="n"/>
      <c r="P36" s="29" t="n"/>
      <c r="Q36" s="7" t="n"/>
      <c r="R36" s="8" t="n"/>
      <c r="S36" s="9">
        <f>IF($A36="","",IF($L36="","Pendiente",IF($L36&lt;=$K36,"Sí","No")))</f>
        <v/>
      </c>
      <c r="T36" s="2" t="n"/>
      <c r="U36" s="9">
        <f>IF($A36="","",IFERROR($A36,"Revisar ID"))</f>
        <v/>
      </c>
      <c r="V36" s="5">
        <f>IF($A36="","",IFERROR(VLOOKUP($I36,'Resumen'!$P$5:$Q$7,2,FALSE),""))</f>
        <v/>
      </c>
    </row>
    <row r="37" ht="42" customHeight="1">
      <c r="A37" s="2" t="n"/>
      <c r="B37" s="36" t="n"/>
      <c r="C37" s="2" t="n"/>
      <c r="D37" s="2" t="n"/>
      <c r="E37" s="2" t="n"/>
      <c r="F37" s="2" t="n"/>
      <c r="G37" s="2" t="n"/>
      <c r="H37" s="2" t="n"/>
      <c r="I37" s="2" t="n"/>
      <c r="J37" s="2" t="n"/>
      <c r="K37" s="38">
        <f>IF(OR($A37="",$B37=""),"",IF($I37="Alta",$B37+2,IF($I37="Media",$B37+5,$B37+10)))</f>
        <v/>
      </c>
      <c r="L37" s="36" t="n"/>
      <c r="M37" s="11">
        <f>IF(OR($A37="",$B37=""),"",IF($L37="",TODAY()-$B37,$L37-$B37))</f>
        <v/>
      </c>
      <c r="N37" s="11">
        <f>IF(OR($A37="",$K37=""),"",$K37-TODAY())</f>
        <v/>
      </c>
      <c r="O37" s="29" t="n"/>
      <c r="P37" s="29" t="n"/>
      <c r="Q37" s="7" t="n"/>
      <c r="R37" s="8" t="n"/>
      <c r="S37" s="12">
        <f>IF($A37="","",IF($L37="","Pendiente",IF($L37&lt;=$K37,"Sí","No")))</f>
        <v/>
      </c>
      <c r="T37" s="2" t="n"/>
      <c r="U37" s="12">
        <f>IF($A37="","",IFERROR($A37,"Revisar ID"))</f>
        <v/>
      </c>
      <c r="V37" s="11">
        <f>IF($A37="","",IFERROR(VLOOKUP($I37,'Resumen'!$P$5:$Q$7,2,FALSE),""))</f>
        <v/>
      </c>
    </row>
    <row r="38" ht="42" customHeight="1">
      <c r="A38" s="2" t="n"/>
      <c r="B38" s="36" t="n"/>
      <c r="C38" s="2" t="n"/>
      <c r="D38" s="2" t="n"/>
      <c r="E38" s="2" t="n"/>
      <c r="F38" s="2" t="n"/>
      <c r="G38" s="2" t="n"/>
      <c r="H38" s="2" t="n"/>
      <c r="I38" s="2" t="n"/>
      <c r="J38" s="2" t="n"/>
      <c r="K38" s="37">
        <f>IF(OR($A38="",$B38=""),"",IF($I38="Alta",$B38+2,IF($I38="Media",$B38+5,$B38+10)))</f>
        <v/>
      </c>
      <c r="L38" s="36" t="n"/>
      <c r="M38" s="5">
        <f>IF(OR($A38="",$B38=""),"",IF($L38="",TODAY()-$B38,$L38-$B38))</f>
        <v/>
      </c>
      <c r="N38" s="5">
        <f>IF(OR($A38="",$K38=""),"",$K38-TODAY())</f>
        <v/>
      </c>
      <c r="O38" s="29" t="n"/>
      <c r="P38" s="29" t="n"/>
      <c r="Q38" s="7" t="n"/>
      <c r="R38" s="8" t="n"/>
      <c r="S38" s="9">
        <f>IF($A38="","",IF($L38="","Pendiente",IF($L38&lt;=$K38,"Sí","No")))</f>
        <v/>
      </c>
      <c r="T38" s="2" t="n"/>
      <c r="U38" s="9">
        <f>IF($A38="","",IFERROR($A38,"Revisar ID"))</f>
        <v/>
      </c>
      <c r="V38" s="5">
        <f>IF($A38="","",IFERROR(VLOOKUP($I38,'Resumen'!$P$5:$Q$7,2,FALSE),""))</f>
        <v/>
      </c>
    </row>
    <row r="39" ht="42" customHeight="1">
      <c r="A39" s="2" t="n"/>
      <c r="B39" s="36" t="n"/>
      <c r="C39" s="2" t="n"/>
      <c r="D39" s="2" t="n"/>
      <c r="E39" s="2" t="n"/>
      <c r="F39" s="2" t="n"/>
      <c r="G39" s="2" t="n"/>
      <c r="H39" s="2" t="n"/>
      <c r="I39" s="2" t="n"/>
      <c r="J39" s="2" t="n"/>
      <c r="K39" s="38">
        <f>IF(OR($A39="",$B39=""),"",IF($I39="Alta",$B39+2,IF($I39="Media",$B39+5,$B39+10)))</f>
        <v/>
      </c>
      <c r="L39" s="36" t="n"/>
      <c r="M39" s="11">
        <f>IF(OR($A39="",$B39=""),"",IF($L39="",TODAY()-$B39,$L39-$B39))</f>
        <v/>
      </c>
      <c r="N39" s="11">
        <f>IF(OR($A39="",$K39=""),"",$K39-TODAY())</f>
        <v/>
      </c>
      <c r="O39" s="29" t="n"/>
      <c r="P39" s="29" t="n"/>
      <c r="Q39" s="7" t="n"/>
      <c r="R39" s="8" t="n"/>
      <c r="S39" s="12">
        <f>IF($A39="","",IF($L39="","Pendiente",IF($L39&lt;=$K39,"Sí","No")))</f>
        <v/>
      </c>
      <c r="T39" s="2" t="n"/>
      <c r="U39" s="12">
        <f>IF($A39="","",IFERROR($A39,"Revisar ID"))</f>
        <v/>
      </c>
      <c r="V39" s="11">
        <f>IF($A39="","",IFERROR(VLOOKUP($I39,'Resumen'!$P$5:$Q$7,2,FALSE),""))</f>
        <v/>
      </c>
    </row>
    <row r="40" ht="42" customHeight="1">
      <c r="A40" s="2" t="n"/>
      <c r="B40" s="36" t="n"/>
      <c r="C40" s="2" t="n"/>
      <c r="D40" s="2" t="n"/>
      <c r="E40" s="2" t="n"/>
      <c r="F40" s="2" t="n"/>
      <c r="G40" s="2" t="n"/>
      <c r="H40" s="2" t="n"/>
      <c r="I40" s="2" t="n"/>
      <c r="J40" s="2" t="n"/>
      <c r="K40" s="37">
        <f>IF(OR($A40="",$B40=""),"",IF($I40="Alta",$B40+2,IF($I40="Media",$B40+5,$B40+10)))</f>
        <v/>
      </c>
      <c r="L40" s="36" t="n"/>
      <c r="M40" s="5">
        <f>IF(OR($A40="",$B40=""),"",IF($L40="",TODAY()-$B40,$L40-$B40))</f>
        <v/>
      </c>
      <c r="N40" s="5">
        <f>IF(OR($A40="",$K40=""),"",$K40-TODAY())</f>
        <v/>
      </c>
      <c r="O40" s="29" t="n"/>
      <c r="P40" s="29" t="n"/>
      <c r="Q40" s="7" t="n"/>
      <c r="R40" s="8" t="n"/>
      <c r="S40" s="9">
        <f>IF($A40="","",IF($L40="","Pendiente",IF($L40&lt;=$K40,"Sí","No")))</f>
        <v/>
      </c>
      <c r="T40" s="2" t="n"/>
      <c r="U40" s="9">
        <f>IF($A40="","",IFERROR($A40,"Revisar ID"))</f>
        <v/>
      </c>
      <c r="V40" s="5">
        <f>IF($A40="","",IFERROR(VLOOKUP($I40,'Resumen'!$P$5:$Q$7,2,FALSE),""))</f>
        <v/>
      </c>
    </row>
    <row r="41" ht="42" customHeight="1">
      <c r="A41" s="2" t="n"/>
      <c r="B41" s="36" t="n"/>
      <c r="C41" s="2" t="n"/>
      <c r="D41" s="2" t="n"/>
      <c r="E41" s="2" t="n"/>
      <c r="F41" s="2" t="n"/>
      <c r="G41" s="2" t="n"/>
      <c r="H41" s="2" t="n"/>
      <c r="I41" s="2" t="n"/>
      <c r="J41" s="2" t="n"/>
      <c r="K41" s="38">
        <f>IF(OR($A41="",$B41=""),"",IF($I41="Alta",$B41+2,IF($I41="Media",$B41+5,$B41+10)))</f>
        <v/>
      </c>
      <c r="L41" s="36" t="n"/>
      <c r="M41" s="11">
        <f>IF(OR($A41="",$B41=""),"",IF($L41="",TODAY()-$B41,$L41-$B41))</f>
        <v/>
      </c>
      <c r="N41" s="11">
        <f>IF(OR($A41="",$K41=""),"",$K41-TODAY())</f>
        <v/>
      </c>
      <c r="O41" s="29" t="n"/>
      <c r="P41" s="29" t="n"/>
      <c r="Q41" s="7" t="n"/>
      <c r="R41" s="8" t="n"/>
      <c r="S41" s="12">
        <f>IF($A41="","",IF($L41="","Pendiente",IF($L41&lt;=$K41,"Sí","No")))</f>
        <v/>
      </c>
      <c r="T41" s="2" t="n"/>
      <c r="U41" s="12">
        <f>IF($A41="","",IFERROR($A41,"Revisar ID"))</f>
        <v/>
      </c>
      <c r="V41" s="11">
        <f>IF($A41="","",IFERROR(VLOOKUP($I41,'Resumen'!$P$5:$Q$7,2,FALSE),""))</f>
        <v/>
      </c>
    </row>
    <row r="42" ht="42" customHeight="1">
      <c r="A42" s="2" t="n"/>
      <c r="B42" s="36" t="n"/>
      <c r="C42" s="2" t="n"/>
      <c r="D42" s="2" t="n"/>
      <c r="E42" s="2" t="n"/>
      <c r="F42" s="2" t="n"/>
      <c r="G42" s="2" t="n"/>
      <c r="H42" s="2" t="n"/>
      <c r="I42" s="2" t="n"/>
      <c r="J42" s="2" t="n"/>
      <c r="K42" s="37">
        <f>IF(OR($A42="",$B42=""),"",IF($I42="Alta",$B42+2,IF($I42="Media",$B42+5,$B42+10)))</f>
        <v/>
      </c>
      <c r="L42" s="36" t="n"/>
      <c r="M42" s="5">
        <f>IF(OR($A42="",$B42=""),"",IF($L42="",TODAY()-$B42,$L42-$B42))</f>
        <v/>
      </c>
      <c r="N42" s="5">
        <f>IF(OR($A42="",$K42=""),"",$K42-TODAY())</f>
        <v/>
      </c>
      <c r="O42" s="29" t="n"/>
      <c r="P42" s="29" t="n"/>
      <c r="Q42" s="7" t="n"/>
      <c r="R42" s="8" t="n"/>
      <c r="S42" s="9">
        <f>IF($A42="","",IF($L42="","Pendiente",IF($L42&lt;=$K42,"Sí","No")))</f>
        <v/>
      </c>
      <c r="T42" s="2" t="n"/>
      <c r="U42" s="9">
        <f>IF($A42="","",IFERROR($A42,"Revisar ID"))</f>
        <v/>
      </c>
      <c r="V42" s="5">
        <f>IF($A42="","",IFERROR(VLOOKUP($I42,'Resumen'!$P$5:$Q$7,2,FALSE),""))</f>
        <v/>
      </c>
    </row>
    <row r="43" ht="42" customHeight="1">
      <c r="A43" s="2" t="n"/>
      <c r="B43" s="36" t="n"/>
      <c r="C43" s="2" t="n"/>
      <c r="D43" s="2" t="n"/>
      <c r="E43" s="2" t="n"/>
      <c r="F43" s="2" t="n"/>
      <c r="G43" s="2" t="n"/>
      <c r="H43" s="2" t="n"/>
      <c r="I43" s="2" t="n"/>
      <c r="J43" s="2" t="n"/>
      <c r="K43" s="38">
        <f>IF(OR($A43="",$B43=""),"",IF($I43="Alta",$B43+2,IF($I43="Media",$B43+5,$B43+10)))</f>
        <v/>
      </c>
      <c r="L43" s="36" t="n"/>
      <c r="M43" s="11">
        <f>IF(OR($A43="",$B43=""),"",IF($L43="",TODAY()-$B43,$L43-$B43))</f>
        <v/>
      </c>
      <c r="N43" s="11">
        <f>IF(OR($A43="",$K43=""),"",$K43-TODAY())</f>
        <v/>
      </c>
      <c r="O43" s="29" t="n"/>
      <c r="P43" s="29" t="n"/>
      <c r="Q43" s="7" t="n"/>
      <c r="R43" s="8" t="n"/>
      <c r="S43" s="12">
        <f>IF($A43="","",IF($L43="","Pendiente",IF($L43&lt;=$K43,"Sí","No")))</f>
        <v/>
      </c>
      <c r="T43" s="2" t="n"/>
      <c r="U43" s="12">
        <f>IF($A43="","",IFERROR($A43,"Revisar ID"))</f>
        <v/>
      </c>
      <c r="V43" s="11">
        <f>IF($A43="","",IFERROR(VLOOKUP($I43,'Resumen'!$P$5:$Q$7,2,FALSE),""))</f>
        <v/>
      </c>
    </row>
    <row r="44" ht="42" customHeight="1">
      <c r="A44" s="2" t="n"/>
      <c r="B44" s="36" t="n"/>
      <c r="C44" s="2" t="n"/>
      <c r="D44" s="2" t="n"/>
      <c r="E44" s="2" t="n"/>
      <c r="F44" s="2" t="n"/>
      <c r="G44" s="2" t="n"/>
      <c r="H44" s="2" t="n"/>
      <c r="I44" s="2" t="n"/>
      <c r="J44" s="2" t="n"/>
      <c r="K44" s="37">
        <f>IF(OR($A44="",$B44=""),"",IF($I44="Alta",$B44+2,IF($I44="Media",$B44+5,$B44+10)))</f>
        <v/>
      </c>
      <c r="L44" s="36" t="n"/>
      <c r="M44" s="5">
        <f>IF(OR($A44="",$B44=""),"",IF($L44="",TODAY()-$B44,$L44-$B44))</f>
        <v/>
      </c>
      <c r="N44" s="5">
        <f>IF(OR($A44="",$K44=""),"",$K44-TODAY())</f>
        <v/>
      </c>
      <c r="O44" s="29" t="n"/>
      <c r="P44" s="29" t="n"/>
      <c r="Q44" s="7" t="n"/>
      <c r="R44" s="8" t="n"/>
      <c r="S44" s="9">
        <f>IF($A44="","",IF($L44="","Pendiente",IF($L44&lt;=$K44,"Sí","No")))</f>
        <v/>
      </c>
      <c r="T44" s="2" t="n"/>
      <c r="U44" s="9">
        <f>IF($A44="","",IFERROR($A44,"Revisar ID"))</f>
        <v/>
      </c>
      <c r="V44" s="5">
        <f>IF($A44="","",IFERROR(VLOOKUP($I44,'Resumen'!$P$5:$Q$7,2,FALSE),""))</f>
        <v/>
      </c>
    </row>
    <row r="45" ht="42" customHeight="1">
      <c r="A45" s="2" t="n"/>
      <c r="B45" s="36" t="n"/>
      <c r="C45" s="2" t="n"/>
      <c r="D45" s="2" t="n"/>
      <c r="E45" s="2" t="n"/>
      <c r="F45" s="2" t="n"/>
      <c r="G45" s="2" t="n"/>
      <c r="H45" s="2" t="n"/>
      <c r="I45" s="2" t="n"/>
      <c r="J45" s="2" t="n"/>
      <c r="K45" s="38">
        <f>IF(OR($A45="",$B45=""),"",IF($I45="Alta",$B45+2,IF($I45="Media",$B45+5,$B45+10)))</f>
        <v/>
      </c>
      <c r="L45" s="36" t="n"/>
      <c r="M45" s="11">
        <f>IF(OR($A45="",$B45=""),"",IF($L45="",TODAY()-$B45,$L45-$B45))</f>
        <v/>
      </c>
      <c r="N45" s="11">
        <f>IF(OR($A45="",$K45=""),"",$K45-TODAY())</f>
        <v/>
      </c>
      <c r="O45" s="29" t="n"/>
      <c r="P45" s="29" t="n"/>
      <c r="Q45" s="7" t="n"/>
      <c r="R45" s="8" t="n"/>
      <c r="S45" s="12">
        <f>IF($A45="","",IF($L45="","Pendiente",IF($L45&lt;=$K45,"Sí","No")))</f>
        <v/>
      </c>
      <c r="T45" s="2" t="n"/>
      <c r="U45" s="12">
        <f>IF($A45="","",IFERROR($A45,"Revisar ID"))</f>
        <v/>
      </c>
      <c r="V45" s="11">
        <f>IF($A45="","",IFERROR(VLOOKUP($I45,'Resumen'!$P$5:$Q$7,2,FALSE),""))</f>
        <v/>
      </c>
    </row>
    <row r="46" ht="42" customHeight="1">
      <c r="A46" s="2" t="n"/>
      <c r="B46" s="36" t="n"/>
      <c r="C46" s="2" t="n"/>
      <c r="D46" s="2" t="n"/>
      <c r="E46" s="2" t="n"/>
      <c r="F46" s="2" t="n"/>
      <c r="G46" s="2" t="n"/>
      <c r="H46" s="2" t="n"/>
      <c r="I46" s="2" t="n"/>
      <c r="J46" s="2" t="n"/>
      <c r="K46" s="37">
        <f>IF(OR($A46="",$B46=""),"",IF($I46="Alta",$B46+2,IF($I46="Media",$B46+5,$B46+10)))</f>
        <v/>
      </c>
      <c r="L46" s="36" t="n"/>
      <c r="M46" s="5">
        <f>IF(OR($A46="",$B46=""),"",IF($L46="",TODAY()-$B46,$L46-$B46))</f>
        <v/>
      </c>
      <c r="N46" s="5">
        <f>IF(OR($A46="",$K46=""),"",$K46-TODAY())</f>
        <v/>
      </c>
      <c r="O46" s="29" t="n"/>
      <c r="P46" s="29" t="n"/>
      <c r="Q46" s="7" t="n"/>
      <c r="R46" s="8" t="n"/>
      <c r="S46" s="9">
        <f>IF($A46="","",IF($L46="","Pendiente",IF($L46&lt;=$K46,"Sí","No")))</f>
        <v/>
      </c>
      <c r="T46" s="2" t="n"/>
      <c r="U46" s="9">
        <f>IF($A46="","",IFERROR($A46,"Revisar ID"))</f>
        <v/>
      </c>
      <c r="V46" s="5">
        <f>IF($A46="","",IFERROR(VLOOKUP($I46,'Resumen'!$P$5:$Q$7,2,FALSE),""))</f>
        <v/>
      </c>
    </row>
    <row r="47" ht="42" customHeight="1">
      <c r="A47" s="2" t="n"/>
      <c r="B47" s="36" t="n"/>
      <c r="C47" s="2" t="n"/>
      <c r="D47" s="2" t="n"/>
      <c r="E47" s="2" t="n"/>
      <c r="F47" s="2" t="n"/>
      <c r="G47" s="2" t="n"/>
      <c r="H47" s="2" t="n"/>
      <c r="I47" s="2" t="n"/>
      <c r="J47" s="2" t="n"/>
      <c r="K47" s="38">
        <f>IF(OR($A47="",$B47=""),"",IF($I47="Alta",$B47+2,IF($I47="Media",$B47+5,$B47+10)))</f>
        <v/>
      </c>
      <c r="L47" s="36" t="n"/>
      <c r="M47" s="11">
        <f>IF(OR($A47="",$B47=""),"",IF($L47="",TODAY()-$B47,$L47-$B47))</f>
        <v/>
      </c>
      <c r="N47" s="11">
        <f>IF(OR($A47="",$K47=""),"",$K47-TODAY())</f>
        <v/>
      </c>
      <c r="O47" s="29" t="n"/>
      <c r="P47" s="29" t="n"/>
      <c r="Q47" s="7" t="n"/>
      <c r="R47" s="8" t="n"/>
      <c r="S47" s="12">
        <f>IF($A47="","",IF($L47="","Pendiente",IF($L47&lt;=$K47,"Sí","No")))</f>
        <v/>
      </c>
      <c r="T47" s="2" t="n"/>
      <c r="U47" s="12">
        <f>IF($A47="","",IFERROR($A47,"Revisar ID"))</f>
        <v/>
      </c>
      <c r="V47" s="11">
        <f>IF($A47="","",IFERROR(VLOOKUP($I47,'Resumen'!$P$5:$Q$7,2,FALSE),""))</f>
        <v/>
      </c>
    </row>
    <row r="48" ht="42" customHeight="1">
      <c r="A48" s="2" t="n"/>
      <c r="B48" s="36" t="n"/>
      <c r="C48" s="2" t="n"/>
      <c r="D48" s="2" t="n"/>
      <c r="E48" s="2" t="n"/>
      <c r="F48" s="2" t="n"/>
      <c r="G48" s="2" t="n"/>
      <c r="H48" s="2" t="n"/>
      <c r="I48" s="2" t="n"/>
      <c r="J48" s="2" t="n"/>
      <c r="K48" s="37">
        <f>IF(OR($A48="",$B48=""),"",IF($I48="Alta",$B48+2,IF($I48="Media",$B48+5,$B48+10)))</f>
        <v/>
      </c>
      <c r="L48" s="36" t="n"/>
      <c r="M48" s="5">
        <f>IF(OR($A48="",$B48=""),"",IF($L48="",TODAY()-$B48,$L48-$B48))</f>
        <v/>
      </c>
      <c r="N48" s="5">
        <f>IF(OR($A48="",$K48=""),"",$K48-TODAY())</f>
        <v/>
      </c>
      <c r="O48" s="29" t="n"/>
      <c r="P48" s="29" t="n"/>
      <c r="Q48" s="7" t="n"/>
      <c r="R48" s="8" t="n"/>
      <c r="S48" s="9">
        <f>IF($A48="","",IF($L48="","Pendiente",IF($L48&lt;=$K48,"Sí","No")))</f>
        <v/>
      </c>
      <c r="T48" s="2" t="n"/>
      <c r="U48" s="9">
        <f>IF($A48="","",IFERROR($A48,"Revisar ID"))</f>
        <v/>
      </c>
      <c r="V48" s="5">
        <f>IF($A48="","",IFERROR(VLOOKUP($I48,'Resumen'!$P$5:$Q$7,2,FALSE),""))</f>
        <v/>
      </c>
    </row>
    <row r="49" ht="42" customHeight="1">
      <c r="A49" s="2" t="n"/>
      <c r="B49" s="36" t="n"/>
      <c r="C49" s="2" t="n"/>
      <c r="D49" s="2" t="n"/>
      <c r="E49" s="2" t="n"/>
      <c r="F49" s="2" t="n"/>
      <c r="G49" s="2" t="n"/>
      <c r="H49" s="2" t="n"/>
      <c r="I49" s="2" t="n"/>
      <c r="J49" s="2" t="n"/>
      <c r="K49" s="38">
        <f>IF(OR($A49="",$B49=""),"",IF($I49="Alta",$B49+2,IF($I49="Media",$B49+5,$B49+10)))</f>
        <v/>
      </c>
      <c r="L49" s="36" t="n"/>
      <c r="M49" s="11">
        <f>IF(OR($A49="",$B49=""),"",IF($L49="",TODAY()-$B49,$L49-$B49))</f>
        <v/>
      </c>
      <c r="N49" s="11">
        <f>IF(OR($A49="",$K49=""),"",$K49-TODAY())</f>
        <v/>
      </c>
      <c r="O49" s="29" t="n"/>
      <c r="P49" s="29" t="n"/>
      <c r="Q49" s="7" t="n"/>
      <c r="R49" s="8" t="n"/>
      <c r="S49" s="12">
        <f>IF($A49="","",IF($L49="","Pendiente",IF($L49&lt;=$K49,"Sí","No")))</f>
        <v/>
      </c>
      <c r="T49" s="2" t="n"/>
      <c r="U49" s="12">
        <f>IF($A49="","",IFERROR($A49,"Revisar ID"))</f>
        <v/>
      </c>
      <c r="V49" s="11">
        <f>IF($A49="","",IFERROR(VLOOKUP($I49,'Resumen'!$P$5:$Q$7,2,FALSE),""))</f>
        <v/>
      </c>
    </row>
    <row r="50" ht="42" customHeight="1">
      <c r="A50" s="2" t="n"/>
      <c r="B50" s="36" t="n"/>
      <c r="C50" s="2" t="n"/>
      <c r="D50" s="2" t="n"/>
      <c r="E50" s="2" t="n"/>
      <c r="F50" s="2" t="n"/>
      <c r="G50" s="2" t="n"/>
      <c r="H50" s="2" t="n"/>
      <c r="I50" s="2" t="n"/>
      <c r="J50" s="2" t="n"/>
      <c r="K50" s="37">
        <f>IF(OR($A50="",$B50=""),"",IF($I50="Alta",$B50+2,IF($I50="Media",$B50+5,$B50+10)))</f>
        <v/>
      </c>
      <c r="L50" s="36" t="n"/>
      <c r="M50" s="5">
        <f>IF(OR($A50="",$B50=""),"",IF($L50="",TODAY()-$B50,$L50-$B50))</f>
        <v/>
      </c>
      <c r="N50" s="5">
        <f>IF(OR($A50="",$K50=""),"",$K50-TODAY())</f>
        <v/>
      </c>
      <c r="O50" s="29" t="n"/>
      <c r="P50" s="29" t="n"/>
      <c r="Q50" s="7" t="n"/>
      <c r="R50" s="8" t="n"/>
      <c r="S50" s="9">
        <f>IF($A50="","",IF($L50="","Pendiente",IF($L50&lt;=$K50,"Sí","No")))</f>
        <v/>
      </c>
      <c r="T50" s="2" t="n"/>
      <c r="U50" s="9">
        <f>IF($A50="","",IFERROR($A50,"Revisar ID"))</f>
        <v/>
      </c>
      <c r="V50" s="5">
        <f>IF($A50="","",IFERROR(VLOOKUP($I50,'Resumen'!$P$5:$Q$7,2,FALSE),""))</f>
        <v/>
      </c>
    </row>
    <row r="51" ht="42" customHeight="1">
      <c r="A51" s="2" t="n"/>
      <c r="B51" s="36" t="n"/>
      <c r="C51" s="2" t="n"/>
      <c r="D51" s="2" t="n"/>
      <c r="E51" s="2" t="n"/>
      <c r="F51" s="2" t="n"/>
      <c r="G51" s="2" t="n"/>
      <c r="H51" s="2" t="n"/>
      <c r="I51" s="2" t="n"/>
      <c r="J51" s="2" t="n"/>
      <c r="K51" s="38">
        <f>IF(OR($A51="",$B51=""),"",IF($I51="Alta",$B51+2,IF($I51="Media",$B51+5,$B51+10)))</f>
        <v/>
      </c>
      <c r="L51" s="36" t="n"/>
      <c r="M51" s="11">
        <f>IF(OR($A51="",$B51=""),"",IF($L51="",TODAY()-$B51,$L51-$B51))</f>
        <v/>
      </c>
      <c r="N51" s="11">
        <f>IF(OR($A51="",$K51=""),"",$K51-TODAY())</f>
        <v/>
      </c>
      <c r="O51" s="29" t="n"/>
      <c r="P51" s="29" t="n"/>
      <c r="Q51" s="7" t="n"/>
      <c r="R51" s="8" t="n"/>
      <c r="S51" s="12">
        <f>IF($A51="","",IF($L51="","Pendiente",IF($L51&lt;=$K51,"Sí","No")))</f>
        <v/>
      </c>
      <c r="T51" s="2" t="n"/>
      <c r="U51" s="12">
        <f>IF($A51="","",IFERROR($A51,"Revisar ID"))</f>
        <v/>
      </c>
      <c r="V51" s="11">
        <f>IF($A51="","",IFERROR(VLOOKUP($I51,'Resumen'!$P$5:$Q$7,2,FALSE),""))</f>
        <v/>
      </c>
    </row>
    <row r="52" ht="42" customHeight="1">
      <c r="A52" s="2" t="n"/>
      <c r="B52" s="36" t="n"/>
      <c r="C52" s="2" t="n"/>
      <c r="D52" s="2" t="n"/>
      <c r="E52" s="2" t="n"/>
      <c r="F52" s="2" t="n"/>
      <c r="G52" s="2" t="n"/>
      <c r="H52" s="2" t="n"/>
      <c r="I52" s="2" t="n"/>
      <c r="J52" s="2" t="n"/>
      <c r="K52" s="37">
        <f>IF(OR($A52="",$B52=""),"",IF($I52="Alta",$B52+2,IF($I52="Media",$B52+5,$B52+10)))</f>
        <v/>
      </c>
      <c r="L52" s="36" t="n"/>
      <c r="M52" s="5">
        <f>IF(OR($A52="",$B52=""),"",IF($L52="",TODAY()-$B52,$L52-$B52))</f>
        <v/>
      </c>
      <c r="N52" s="5">
        <f>IF(OR($A52="",$K52=""),"",$K52-TODAY())</f>
        <v/>
      </c>
      <c r="O52" s="29" t="n"/>
      <c r="P52" s="29" t="n"/>
      <c r="Q52" s="7" t="n"/>
      <c r="R52" s="8" t="n"/>
      <c r="S52" s="9">
        <f>IF($A52="","",IF($L52="","Pendiente",IF($L52&lt;=$K52,"Sí","No")))</f>
        <v/>
      </c>
      <c r="T52" s="2" t="n"/>
      <c r="U52" s="9">
        <f>IF($A52="","",IFERROR($A52,"Revisar ID"))</f>
        <v/>
      </c>
      <c r="V52" s="5">
        <f>IF($A52="","",IFERROR(VLOOKUP($I52,'Resumen'!$P$5:$Q$7,2,FALSE),""))</f>
        <v/>
      </c>
    </row>
    <row r="53" ht="42" customHeight="1">
      <c r="A53" s="2" t="n"/>
      <c r="B53" s="36" t="n"/>
      <c r="C53" s="2" t="n"/>
      <c r="D53" s="2" t="n"/>
      <c r="E53" s="2" t="n"/>
      <c r="F53" s="2" t="n"/>
      <c r="G53" s="2" t="n"/>
      <c r="H53" s="2" t="n"/>
      <c r="I53" s="2" t="n"/>
      <c r="J53" s="2" t="n"/>
      <c r="K53" s="38">
        <f>IF(OR($A53="",$B53=""),"",IF($I53="Alta",$B53+2,IF($I53="Media",$B53+5,$B53+10)))</f>
        <v/>
      </c>
      <c r="L53" s="36" t="n"/>
      <c r="M53" s="11">
        <f>IF(OR($A53="",$B53=""),"",IF($L53="",TODAY()-$B53,$L53-$B53))</f>
        <v/>
      </c>
      <c r="N53" s="11">
        <f>IF(OR($A53="",$K53=""),"",$K53-TODAY())</f>
        <v/>
      </c>
      <c r="O53" s="29" t="n"/>
      <c r="P53" s="29" t="n"/>
      <c r="Q53" s="7" t="n"/>
      <c r="R53" s="8" t="n"/>
      <c r="S53" s="12">
        <f>IF($A53="","",IF($L53="","Pendiente",IF($L53&lt;=$K53,"Sí","No")))</f>
        <v/>
      </c>
      <c r="T53" s="2" t="n"/>
      <c r="U53" s="12">
        <f>IF($A53="","",IFERROR($A53,"Revisar ID"))</f>
        <v/>
      </c>
      <c r="V53" s="11">
        <f>IF($A53="","",IFERROR(VLOOKUP($I53,'Resumen'!$P$5:$Q$7,2,FALSE),""))</f>
        <v/>
      </c>
    </row>
    <row r="54" ht="42" customHeight="1">
      <c r="A54" s="2" t="n"/>
      <c r="B54" s="36" t="n"/>
      <c r="C54" s="2" t="n"/>
      <c r="D54" s="2" t="n"/>
      <c r="E54" s="2" t="n"/>
      <c r="F54" s="2" t="n"/>
      <c r="G54" s="2" t="n"/>
      <c r="H54" s="2" t="n"/>
      <c r="I54" s="2" t="n"/>
      <c r="J54" s="2" t="n"/>
      <c r="K54" s="37">
        <f>IF(OR($A54="",$B54=""),"",IF($I54="Alta",$B54+2,IF($I54="Media",$B54+5,$B54+10)))</f>
        <v/>
      </c>
      <c r="L54" s="36" t="n"/>
      <c r="M54" s="5">
        <f>IF(OR($A54="",$B54=""),"",IF($L54="",TODAY()-$B54,$L54-$B54))</f>
        <v/>
      </c>
      <c r="N54" s="5">
        <f>IF(OR($A54="",$K54=""),"",$K54-TODAY())</f>
        <v/>
      </c>
      <c r="O54" s="29" t="n"/>
      <c r="P54" s="29" t="n"/>
      <c r="Q54" s="7" t="n"/>
      <c r="R54" s="8" t="n"/>
      <c r="S54" s="9">
        <f>IF($A54="","",IF($L54="","Pendiente",IF($L54&lt;=$K54,"Sí","No")))</f>
        <v/>
      </c>
      <c r="T54" s="2" t="n"/>
      <c r="U54" s="9">
        <f>IF($A54="","",IFERROR($A54,"Revisar ID"))</f>
        <v/>
      </c>
      <c r="V54" s="5">
        <f>IF($A54="","",IFERROR(VLOOKUP($I54,'Resumen'!$P$5:$Q$7,2,FALSE),""))</f>
        <v/>
      </c>
    </row>
    <row r="55" ht="42" customHeight="1">
      <c r="A55" s="2" t="n"/>
      <c r="B55" s="36" t="n"/>
      <c r="C55" s="2" t="n"/>
      <c r="D55" s="2" t="n"/>
      <c r="E55" s="2" t="n"/>
      <c r="F55" s="2" t="n"/>
      <c r="G55" s="2" t="n"/>
      <c r="H55" s="2" t="n"/>
      <c r="I55" s="2" t="n"/>
      <c r="J55" s="2" t="n"/>
      <c r="K55" s="38">
        <f>IF(OR($A55="",$B55=""),"",IF($I55="Alta",$B55+2,IF($I55="Media",$B55+5,$B55+10)))</f>
        <v/>
      </c>
      <c r="L55" s="36" t="n"/>
      <c r="M55" s="11">
        <f>IF(OR($A55="",$B55=""),"",IF($L55="",TODAY()-$B55,$L55-$B55))</f>
        <v/>
      </c>
      <c r="N55" s="11">
        <f>IF(OR($A55="",$K55=""),"",$K55-TODAY())</f>
        <v/>
      </c>
      <c r="O55" s="29" t="n"/>
      <c r="P55" s="29" t="n"/>
      <c r="Q55" s="7" t="n"/>
      <c r="R55" s="8" t="n"/>
      <c r="S55" s="12">
        <f>IF($A55="","",IF($L55="","Pendiente",IF($L55&lt;=$K55,"Sí","No")))</f>
        <v/>
      </c>
      <c r="T55" s="2" t="n"/>
      <c r="U55" s="12">
        <f>IF($A55="","",IFERROR($A55,"Revisar ID"))</f>
        <v/>
      </c>
      <c r="V55" s="11">
        <f>IF($A55="","",IFERROR(VLOOKUP($I55,'Resumen'!$P$5:$Q$7,2,FALSE),""))</f>
        <v/>
      </c>
    </row>
    <row r="56" ht="42" customHeight="1">
      <c r="A56" s="2" t="n"/>
      <c r="B56" s="36" t="n"/>
      <c r="C56" s="2" t="n"/>
      <c r="D56" s="2" t="n"/>
      <c r="E56" s="2" t="n"/>
      <c r="F56" s="2" t="n"/>
      <c r="G56" s="2" t="n"/>
      <c r="H56" s="2" t="n"/>
      <c r="I56" s="2" t="n"/>
      <c r="J56" s="2" t="n"/>
      <c r="K56" s="37">
        <f>IF(OR($A56="",$B56=""),"",IF($I56="Alta",$B56+2,IF($I56="Media",$B56+5,$B56+10)))</f>
        <v/>
      </c>
      <c r="L56" s="36" t="n"/>
      <c r="M56" s="5">
        <f>IF(OR($A56="",$B56=""),"",IF($L56="",TODAY()-$B56,$L56-$B56))</f>
        <v/>
      </c>
      <c r="N56" s="5">
        <f>IF(OR($A56="",$K56=""),"",$K56-TODAY())</f>
        <v/>
      </c>
      <c r="O56" s="29" t="n"/>
      <c r="P56" s="29" t="n"/>
      <c r="Q56" s="7" t="n"/>
      <c r="R56" s="8" t="n"/>
      <c r="S56" s="9">
        <f>IF($A56="","",IF($L56="","Pendiente",IF($L56&lt;=$K56,"Sí","No")))</f>
        <v/>
      </c>
      <c r="T56" s="2" t="n"/>
      <c r="U56" s="9">
        <f>IF($A56="","",IFERROR($A56,"Revisar ID"))</f>
        <v/>
      </c>
      <c r="V56" s="5">
        <f>IF($A56="","",IFERROR(VLOOKUP($I56,'Resumen'!$P$5:$Q$7,2,FALSE),""))</f>
        <v/>
      </c>
    </row>
    <row r="57" ht="42" customHeight="1">
      <c r="A57" s="2" t="n"/>
      <c r="B57" s="36" t="n"/>
      <c r="C57" s="2" t="n"/>
      <c r="D57" s="2" t="n"/>
      <c r="E57" s="2" t="n"/>
      <c r="F57" s="2" t="n"/>
      <c r="G57" s="2" t="n"/>
      <c r="H57" s="2" t="n"/>
      <c r="I57" s="2" t="n"/>
      <c r="J57" s="2" t="n"/>
      <c r="K57" s="38">
        <f>IF(OR($A57="",$B57=""),"",IF($I57="Alta",$B57+2,IF($I57="Media",$B57+5,$B57+10)))</f>
        <v/>
      </c>
      <c r="L57" s="36" t="n"/>
      <c r="M57" s="11">
        <f>IF(OR($A57="",$B57=""),"",IF($L57="",TODAY()-$B57,$L57-$B57))</f>
        <v/>
      </c>
      <c r="N57" s="11">
        <f>IF(OR($A57="",$K57=""),"",$K57-TODAY())</f>
        <v/>
      </c>
      <c r="O57" s="29" t="n"/>
      <c r="P57" s="29" t="n"/>
      <c r="Q57" s="7" t="n"/>
      <c r="R57" s="8" t="n"/>
      <c r="S57" s="12">
        <f>IF($A57="","",IF($L57="","Pendiente",IF($L57&lt;=$K57,"Sí","No")))</f>
        <v/>
      </c>
      <c r="T57" s="2" t="n"/>
      <c r="U57" s="12">
        <f>IF($A57="","",IFERROR($A57,"Revisar ID"))</f>
        <v/>
      </c>
      <c r="V57" s="11">
        <f>IF($A57="","",IFERROR(VLOOKUP($I57,'Resumen'!$P$5:$Q$7,2,FALSE),""))</f>
        <v/>
      </c>
    </row>
    <row r="58" ht="42" customHeight="1">
      <c r="A58" s="2" t="n"/>
      <c r="B58" s="36" t="n"/>
      <c r="C58" s="2" t="n"/>
      <c r="D58" s="2" t="n"/>
      <c r="E58" s="2" t="n"/>
      <c r="F58" s="2" t="n"/>
      <c r="G58" s="2" t="n"/>
      <c r="H58" s="2" t="n"/>
      <c r="I58" s="2" t="n"/>
      <c r="J58" s="2" t="n"/>
      <c r="K58" s="37">
        <f>IF(OR($A58="",$B58=""),"",IF($I58="Alta",$B58+2,IF($I58="Media",$B58+5,$B58+10)))</f>
        <v/>
      </c>
      <c r="L58" s="36" t="n"/>
      <c r="M58" s="5">
        <f>IF(OR($A58="",$B58=""),"",IF($L58="",TODAY()-$B58,$L58-$B58))</f>
        <v/>
      </c>
      <c r="N58" s="5">
        <f>IF(OR($A58="",$K58=""),"",$K58-TODAY())</f>
        <v/>
      </c>
      <c r="O58" s="29" t="n"/>
      <c r="P58" s="29" t="n"/>
      <c r="Q58" s="7" t="n"/>
      <c r="R58" s="8" t="n"/>
      <c r="S58" s="9">
        <f>IF($A58="","",IF($L58="","Pendiente",IF($L58&lt;=$K58,"Sí","No")))</f>
        <v/>
      </c>
      <c r="T58" s="2" t="n"/>
      <c r="U58" s="9">
        <f>IF($A58="","",IFERROR($A58,"Revisar ID"))</f>
        <v/>
      </c>
      <c r="V58" s="5">
        <f>IF($A58="","",IFERROR(VLOOKUP($I58,'Resumen'!$P$5:$Q$7,2,FALSE),""))</f>
        <v/>
      </c>
    </row>
    <row r="59" ht="42" customHeight="1">
      <c r="A59" s="2" t="n"/>
      <c r="B59" s="36" t="n"/>
      <c r="C59" s="2" t="n"/>
      <c r="D59" s="2" t="n"/>
      <c r="E59" s="2" t="n"/>
      <c r="F59" s="2" t="n"/>
      <c r="G59" s="2" t="n"/>
      <c r="H59" s="2" t="n"/>
      <c r="I59" s="2" t="n"/>
      <c r="J59" s="2" t="n"/>
      <c r="K59" s="38">
        <f>IF(OR($A59="",$B59=""),"",IF($I59="Alta",$B59+2,IF($I59="Media",$B59+5,$B59+10)))</f>
        <v/>
      </c>
      <c r="L59" s="36" t="n"/>
      <c r="M59" s="11">
        <f>IF(OR($A59="",$B59=""),"",IF($L59="",TODAY()-$B59,$L59-$B59))</f>
        <v/>
      </c>
      <c r="N59" s="11">
        <f>IF(OR($A59="",$K59=""),"",$K59-TODAY())</f>
        <v/>
      </c>
      <c r="O59" s="29" t="n"/>
      <c r="P59" s="29" t="n"/>
      <c r="Q59" s="7" t="n"/>
      <c r="R59" s="8" t="n"/>
      <c r="S59" s="12">
        <f>IF($A59="","",IF($L59="","Pendiente",IF($L59&lt;=$K59,"Sí","No")))</f>
        <v/>
      </c>
      <c r="T59" s="2" t="n"/>
      <c r="U59" s="12">
        <f>IF($A59="","",IFERROR($A59,"Revisar ID"))</f>
        <v/>
      </c>
      <c r="V59" s="11">
        <f>IF($A59="","",IFERROR(VLOOKUP($I59,'Resumen'!$P$5:$Q$7,2,FALSE),""))</f>
        <v/>
      </c>
    </row>
    <row r="60" ht="42" customHeight="1">
      <c r="A60" s="2" t="n"/>
      <c r="B60" s="36" t="n"/>
      <c r="C60" s="2" t="n"/>
      <c r="D60" s="2" t="n"/>
      <c r="E60" s="2" t="n"/>
      <c r="F60" s="2" t="n"/>
      <c r="G60" s="2" t="n"/>
      <c r="H60" s="2" t="n"/>
      <c r="I60" s="2" t="n"/>
      <c r="J60" s="2" t="n"/>
      <c r="K60" s="37">
        <f>IF(OR($A60="",$B60=""),"",IF($I60="Alta",$B60+2,IF($I60="Media",$B60+5,$B60+10)))</f>
        <v/>
      </c>
      <c r="L60" s="36" t="n"/>
      <c r="M60" s="5">
        <f>IF(OR($A60="",$B60=""),"",IF($L60="",TODAY()-$B60,$L60-$B60))</f>
        <v/>
      </c>
      <c r="N60" s="5">
        <f>IF(OR($A60="",$K60=""),"",$K60-TODAY())</f>
        <v/>
      </c>
      <c r="O60" s="29" t="n"/>
      <c r="P60" s="29" t="n"/>
      <c r="Q60" s="7" t="n"/>
      <c r="R60" s="8" t="n"/>
      <c r="S60" s="9">
        <f>IF($A60="","",IF($L60="","Pendiente",IF($L60&lt;=$K60,"Sí","No")))</f>
        <v/>
      </c>
      <c r="T60" s="2" t="n"/>
      <c r="U60" s="9">
        <f>IF($A60="","",IFERROR($A60,"Revisar ID"))</f>
        <v/>
      </c>
      <c r="V60" s="5">
        <f>IF($A60="","",IFERROR(VLOOKUP($I60,'Resumen'!$P$5:$Q$7,2,FALSE),""))</f>
        <v/>
      </c>
    </row>
    <row r="61" ht="42" customHeight="1">
      <c r="A61" s="2" t="n"/>
      <c r="B61" s="36" t="n"/>
      <c r="C61" s="2" t="n"/>
      <c r="D61" s="2" t="n"/>
      <c r="E61" s="2" t="n"/>
      <c r="F61" s="2" t="n"/>
      <c r="G61" s="2" t="n"/>
      <c r="H61" s="2" t="n"/>
      <c r="I61" s="2" t="n"/>
      <c r="J61" s="2" t="n"/>
      <c r="K61" s="38">
        <f>IF(OR($A61="",$B61=""),"",IF($I61="Alta",$B61+2,IF($I61="Media",$B61+5,$B61+10)))</f>
        <v/>
      </c>
      <c r="L61" s="36" t="n"/>
      <c r="M61" s="11">
        <f>IF(OR($A61="",$B61=""),"",IF($L61="",TODAY()-$B61,$L61-$B61))</f>
        <v/>
      </c>
      <c r="N61" s="11">
        <f>IF(OR($A61="",$K61=""),"",$K61-TODAY())</f>
        <v/>
      </c>
      <c r="O61" s="29" t="n"/>
      <c r="P61" s="29" t="n"/>
      <c r="Q61" s="7" t="n"/>
      <c r="R61" s="8" t="n"/>
      <c r="S61" s="12">
        <f>IF($A61="","",IF($L61="","Pendiente",IF($L61&lt;=$K61,"Sí","No")))</f>
        <v/>
      </c>
      <c r="T61" s="2" t="n"/>
      <c r="U61" s="12">
        <f>IF($A61="","",IFERROR($A61,"Revisar ID"))</f>
        <v/>
      </c>
      <c r="V61" s="11">
        <f>IF($A61="","",IFERROR(VLOOKUP($I61,'Resumen'!$P$5:$Q$7,2,FALSE),""))</f>
        <v/>
      </c>
    </row>
    <row r="62" ht="42" customHeight="1">
      <c r="A62" s="2" t="n"/>
      <c r="B62" s="36" t="n"/>
      <c r="C62" s="2" t="n"/>
      <c r="D62" s="2" t="n"/>
      <c r="E62" s="2" t="n"/>
      <c r="F62" s="2" t="n"/>
      <c r="G62" s="2" t="n"/>
      <c r="H62" s="2" t="n"/>
      <c r="I62" s="2" t="n"/>
      <c r="J62" s="2" t="n"/>
      <c r="K62" s="37">
        <f>IF(OR($A62="",$B62=""),"",IF($I62="Alta",$B62+2,IF($I62="Media",$B62+5,$B62+10)))</f>
        <v/>
      </c>
      <c r="L62" s="36" t="n"/>
      <c r="M62" s="5">
        <f>IF(OR($A62="",$B62=""),"",IF($L62="",TODAY()-$B62,$L62-$B62))</f>
        <v/>
      </c>
      <c r="N62" s="5">
        <f>IF(OR($A62="",$K62=""),"",$K62-TODAY())</f>
        <v/>
      </c>
      <c r="O62" s="29" t="n"/>
      <c r="P62" s="29" t="n"/>
      <c r="Q62" s="7" t="n"/>
      <c r="R62" s="8" t="n"/>
      <c r="S62" s="9">
        <f>IF($A62="","",IF($L62="","Pendiente",IF($L62&lt;=$K62,"Sí","No")))</f>
        <v/>
      </c>
      <c r="T62" s="2" t="n"/>
      <c r="U62" s="9">
        <f>IF($A62="","",IFERROR($A62,"Revisar ID"))</f>
        <v/>
      </c>
      <c r="V62" s="5">
        <f>IF($A62="","",IFERROR(VLOOKUP($I62,'Resumen'!$P$5:$Q$7,2,FALSE),""))</f>
        <v/>
      </c>
    </row>
    <row r="63" ht="42" customHeight="1">
      <c r="A63" s="2" t="n"/>
      <c r="B63" s="36" t="n"/>
      <c r="C63" s="2" t="n"/>
      <c r="D63" s="2" t="n"/>
      <c r="E63" s="2" t="n"/>
      <c r="F63" s="2" t="n"/>
      <c r="G63" s="2" t="n"/>
      <c r="H63" s="2" t="n"/>
      <c r="I63" s="2" t="n"/>
      <c r="J63" s="2" t="n"/>
      <c r="K63" s="38">
        <f>IF(OR($A63="",$B63=""),"",IF($I63="Alta",$B63+2,IF($I63="Media",$B63+5,$B63+10)))</f>
        <v/>
      </c>
      <c r="L63" s="36" t="n"/>
      <c r="M63" s="11">
        <f>IF(OR($A63="",$B63=""),"",IF($L63="",TODAY()-$B63,$L63-$B63))</f>
        <v/>
      </c>
      <c r="N63" s="11">
        <f>IF(OR($A63="",$K63=""),"",$K63-TODAY())</f>
        <v/>
      </c>
      <c r="O63" s="29" t="n"/>
      <c r="P63" s="29" t="n"/>
      <c r="Q63" s="7" t="n"/>
      <c r="R63" s="8" t="n"/>
      <c r="S63" s="12">
        <f>IF($A63="","",IF($L63="","Pendiente",IF($L63&lt;=$K63,"Sí","No")))</f>
        <v/>
      </c>
      <c r="T63" s="2" t="n"/>
      <c r="U63" s="12">
        <f>IF($A63="","",IFERROR($A63,"Revisar ID"))</f>
        <v/>
      </c>
      <c r="V63" s="11">
        <f>IF($A63="","",IFERROR(VLOOKUP($I63,'Resumen'!$P$5:$Q$7,2,FALSE),""))</f>
        <v/>
      </c>
    </row>
    <row r="64" ht="42" customHeight="1">
      <c r="A64" s="2" t="n"/>
      <c r="B64" s="36" t="n"/>
      <c r="C64" s="2" t="n"/>
      <c r="D64" s="2" t="n"/>
      <c r="E64" s="2" t="n"/>
      <c r="F64" s="2" t="n"/>
      <c r="G64" s="2" t="n"/>
      <c r="H64" s="2" t="n"/>
      <c r="I64" s="2" t="n"/>
      <c r="J64" s="2" t="n"/>
      <c r="K64" s="37">
        <f>IF(OR($A64="",$B64=""),"",IF($I64="Alta",$B64+2,IF($I64="Media",$B64+5,$B64+10)))</f>
        <v/>
      </c>
      <c r="L64" s="36" t="n"/>
      <c r="M64" s="5">
        <f>IF(OR($A64="",$B64=""),"",IF($L64="",TODAY()-$B64,$L64-$B64))</f>
        <v/>
      </c>
      <c r="N64" s="5">
        <f>IF(OR($A64="",$K64=""),"",$K64-TODAY())</f>
        <v/>
      </c>
      <c r="O64" s="29" t="n"/>
      <c r="P64" s="29" t="n"/>
      <c r="Q64" s="7" t="n"/>
      <c r="R64" s="8" t="n"/>
      <c r="S64" s="9">
        <f>IF($A64="","",IF($L64="","Pendiente",IF($L64&lt;=$K64,"Sí","No")))</f>
        <v/>
      </c>
      <c r="T64" s="2" t="n"/>
      <c r="U64" s="9">
        <f>IF($A64="","",IFERROR($A64,"Revisar ID"))</f>
        <v/>
      </c>
      <c r="V64" s="5">
        <f>IF($A64="","",IFERROR(VLOOKUP($I64,'Resumen'!$P$5:$Q$7,2,FALSE),""))</f>
        <v/>
      </c>
    </row>
    <row r="65" ht="42" customHeight="1">
      <c r="A65" s="2" t="n"/>
      <c r="B65" s="36" t="n"/>
      <c r="C65" s="2" t="n"/>
      <c r="D65" s="2" t="n"/>
      <c r="E65" s="2" t="n"/>
      <c r="F65" s="2" t="n"/>
      <c r="G65" s="2" t="n"/>
      <c r="H65" s="2" t="n"/>
      <c r="I65" s="2" t="n"/>
      <c r="J65" s="2" t="n"/>
      <c r="K65" s="38">
        <f>IF(OR($A65="",$B65=""),"",IF($I65="Alta",$B65+2,IF($I65="Media",$B65+5,$B65+10)))</f>
        <v/>
      </c>
      <c r="L65" s="36" t="n"/>
      <c r="M65" s="11">
        <f>IF(OR($A65="",$B65=""),"",IF($L65="",TODAY()-$B65,$L65-$B65))</f>
        <v/>
      </c>
      <c r="N65" s="11">
        <f>IF(OR($A65="",$K65=""),"",$K65-TODAY())</f>
        <v/>
      </c>
      <c r="O65" s="29" t="n"/>
      <c r="P65" s="29" t="n"/>
      <c r="Q65" s="7" t="n"/>
      <c r="R65" s="8" t="n"/>
      <c r="S65" s="12">
        <f>IF($A65="","",IF($L65="","Pendiente",IF($L65&lt;=$K65,"Sí","No")))</f>
        <v/>
      </c>
      <c r="T65" s="2" t="n"/>
      <c r="U65" s="12">
        <f>IF($A65="","",IFERROR($A65,"Revisar ID"))</f>
        <v/>
      </c>
      <c r="V65" s="11">
        <f>IF($A65="","",IFERROR(VLOOKUP($I65,'Resumen'!$P$5:$Q$7,2,FALSE),""))</f>
        <v/>
      </c>
    </row>
    <row r="66" ht="42" customHeight="1">
      <c r="A66" s="2" t="n"/>
      <c r="B66" s="36" t="n"/>
      <c r="C66" s="2" t="n"/>
      <c r="D66" s="2" t="n"/>
      <c r="E66" s="2" t="n"/>
      <c r="F66" s="2" t="n"/>
      <c r="G66" s="2" t="n"/>
      <c r="H66" s="2" t="n"/>
      <c r="I66" s="2" t="n"/>
      <c r="J66" s="2" t="n"/>
      <c r="K66" s="37">
        <f>IF(OR($A66="",$B66=""),"",IF($I66="Alta",$B66+2,IF($I66="Media",$B66+5,$B66+10)))</f>
        <v/>
      </c>
      <c r="L66" s="36" t="n"/>
      <c r="M66" s="5">
        <f>IF(OR($A66="",$B66=""),"",IF($L66="",TODAY()-$B66,$L66-$B66))</f>
        <v/>
      </c>
      <c r="N66" s="5">
        <f>IF(OR($A66="",$K66=""),"",$K66-TODAY())</f>
        <v/>
      </c>
      <c r="O66" s="29" t="n"/>
      <c r="P66" s="29" t="n"/>
      <c r="Q66" s="7" t="n"/>
      <c r="R66" s="8" t="n"/>
      <c r="S66" s="9">
        <f>IF($A66="","",IF($L66="","Pendiente",IF($L66&lt;=$K66,"Sí","No")))</f>
        <v/>
      </c>
      <c r="T66" s="2" t="n"/>
      <c r="U66" s="9">
        <f>IF($A66="","",IFERROR($A66,"Revisar ID"))</f>
        <v/>
      </c>
      <c r="V66" s="5">
        <f>IF($A66="","",IFERROR(VLOOKUP($I66,'Resumen'!$P$5:$Q$7,2,FALSE),""))</f>
        <v/>
      </c>
    </row>
    <row r="67" ht="42" customHeight="1">
      <c r="A67" s="2" t="n"/>
      <c r="B67" s="36" t="n"/>
      <c r="C67" s="2" t="n"/>
      <c r="D67" s="2" t="n"/>
      <c r="E67" s="2" t="n"/>
      <c r="F67" s="2" t="n"/>
      <c r="G67" s="2" t="n"/>
      <c r="H67" s="2" t="n"/>
      <c r="I67" s="2" t="n"/>
      <c r="J67" s="2" t="n"/>
      <c r="K67" s="38">
        <f>IF(OR($A67="",$B67=""),"",IF($I67="Alta",$B67+2,IF($I67="Media",$B67+5,$B67+10)))</f>
        <v/>
      </c>
      <c r="L67" s="36" t="n"/>
      <c r="M67" s="11">
        <f>IF(OR($A67="",$B67=""),"",IF($L67="",TODAY()-$B67,$L67-$B67))</f>
        <v/>
      </c>
      <c r="N67" s="11">
        <f>IF(OR($A67="",$K67=""),"",$K67-TODAY())</f>
        <v/>
      </c>
      <c r="O67" s="29" t="n"/>
      <c r="P67" s="29" t="n"/>
      <c r="Q67" s="7" t="n"/>
      <c r="R67" s="8" t="n"/>
      <c r="S67" s="12">
        <f>IF($A67="","",IF($L67="","Pendiente",IF($L67&lt;=$K67,"Sí","No")))</f>
        <v/>
      </c>
      <c r="T67" s="2" t="n"/>
      <c r="U67" s="12">
        <f>IF($A67="","",IFERROR($A67,"Revisar ID"))</f>
        <v/>
      </c>
      <c r="V67" s="11">
        <f>IF($A67="","",IFERROR(VLOOKUP($I67,'Resumen'!$P$5:$Q$7,2,FALSE),""))</f>
        <v/>
      </c>
    </row>
    <row r="68" ht="42" customHeight="1">
      <c r="A68" s="2" t="n"/>
      <c r="B68" s="36" t="n"/>
      <c r="C68" s="2" t="n"/>
      <c r="D68" s="2" t="n"/>
      <c r="E68" s="2" t="n"/>
      <c r="F68" s="2" t="n"/>
      <c r="G68" s="2" t="n"/>
      <c r="H68" s="2" t="n"/>
      <c r="I68" s="2" t="n"/>
      <c r="J68" s="2" t="n"/>
      <c r="K68" s="37">
        <f>IF(OR($A68="",$B68=""),"",IF($I68="Alta",$B68+2,IF($I68="Media",$B68+5,$B68+10)))</f>
        <v/>
      </c>
      <c r="L68" s="36" t="n"/>
      <c r="M68" s="5">
        <f>IF(OR($A68="",$B68=""),"",IF($L68="",TODAY()-$B68,$L68-$B68))</f>
        <v/>
      </c>
      <c r="N68" s="5">
        <f>IF(OR($A68="",$K68=""),"",$K68-TODAY())</f>
        <v/>
      </c>
      <c r="O68" s="29" t="n"/>
      <c r="P68" s="29" t="n"/>
      <c r="Q68" s="7" t="n"/>
      <c r="R68" s="8" t="n"/>
      <c r="S68" s="9">
        <f>IF($A68="","",IF($L68="","Pendiente",IF($L68&lt;=$K68,"Sí","No")))</f>
        <v/>
      </c>
      <c r="T68" s="2" t="n"/>
      <c r="U68" s="9">
        <f>IF($A68="","",IFERROR($A68,"Revisar ID"))</f>
        <v/>
      </c>
      <c r="V68" s="5">
        <f>IF($A68="","",IFERROR(VLOOKUP($I68,'Resumen'!$P$5:$Q$7,2,FALSE),""))</f>
        <v/>
      </c>
    </row>
    <row r="69" ht="42" customHeight="1">
      <c r="A69" s="2" t="n"/>
      <c r="B69" s="36" t="n"/>
      <c r="C69" s="2" t="n"/>
      <c r="D69" s="2" t="n"/>
      <c r="E69" s="2" t="n"/>
      <c r="F69" s="2" t="n"/>
      <c r="G69" s="2" t="n"/>
      <c r="H69" s="2" t="n"/>
      <c r="I69" s="2" t="n"/>
      <c r="J69" s="2" t="n"/>
      <c r="K69" s="38">
        <f>IF(OR($A69="",$B69=""),"",IF($I69="Alta",$B69+2,IF($I69="Media",$B69+5,$B69+10)))</f>
        <v/>
      </c>
      <c r="L69" s="36" t="n"/>
      <c r="M69" s="11">
        <f>IF(OR($A69="",$B69=""),"",IF($L69="",TODAY()-$B69,$L69-$B69))</f>
        <v/>
      </c>
      <c r="N69" s="11">
        <f>IF(OR($A69="",$K69=""),"",$K69-TODAY())</f>
        <v/>
      </c>
      <c r="O69" s="29" t="n"/>
      <c r="P69" s="29" t="n"/>
      <c r="Q69" s="7" t="n"/>
      <c r="R69" s="8" t="n"/>
      <c r="S69" s="12">
        <f>IF($A69="","",IF($L69="","Pendiente",IF($L69&lt;=$K69,"Sí","No")))</f>
        <v/>
      </c>
      <c r="T69" s="2" t="n"/>
      <c r="U69" s="12">
        <f>IF($A69="","",IFERROR($A69,"Revisar ID"))</f>
        <v/>
      </c>
      <c r="V69" s="11">
        <f>IF($A69="","",IFERROR(VLOOKUP($I69,'Resumen'!$P$5:$Q$7,2,FALSE),""))</f>
        <v/>
      </c>
    </row>
    <row r="70" ht="42" customHeight="1">
      <c r="A70" s="2" t="n"/>
      <c r="B70" s="36" t="n"/>
      <c r="C70" s="2" t="n"/>
      <c r="D70" s="2" t="n"/>
      <c r="E70" s="2" t="n"/>
      <c r="F70" s="2" t="n"/>
      <c r="G70" s="2" t="n"/>
      <c r="H70" s="2" t="n"/>
      <c r="I70" s="2" t="n"/>
      <c r="J70" s="2" t="n"/>
      <c r="K70" s="37">
        <f>IF(OR($A70="",$B70=""),"",IF($I70="Alta",$B70+2,IF($I70="Media",$B70+5,$B70+10)))</f>
        <v/>
      </c>
      <c r="L70" s="36" t="n"/>
      <c r="M70" s="5">
        <f>IF(OR($A70="",$B70=""),"",IF($L70="",TODAY()-$B70,$L70-$B70))</f>
        <v/>
      </c>
      <c r="N70" s="5">
        <f>IF(OR($A70="",$K70=""),"",$K70-TODAY())</f>
        <v/>
      </c>
      <c r="O70" s="29" t="n"/>
      <c r="P70" s="29" t="n"/>
      <c r="Q70" s="7" t="n"/>
      <c r="R70" s="8" t="n"/>
      <c r="S70" s="9">
        <f>IF($A70="","",IF($L70="","Pendiente",IF($L70&lt;=$K70,"Sí","No")))</f>
        <v/>
      </c>
      <c r="T70" s="2" t="n"/>
      <c r="U70" s="9">
        <f>IF($A70="","",IFERROR($A70,"Revisar ID"))</f>
        <v/>
      </c>
      <c r="V70" s="5">
        <f>IF($A70="","",IFERROR(VLOOKUP($I70,'Resumen'!$P$5:$Q$7,2,FALSE),""))</f>
        <v/>
      </c>
    </row>
    <row r="71" ht="42" customHeight="1">
      <c r="A71" s="2" t="n"/>
      <c r="B71" s="36" t="n"/>
      <c r="C71" s="2" t="n"/>
      <c r="D71" s="2" t="n"/>
      <c r="E71" s="2" t="n"/>
      <c r="F71" s="2" t="n"/>
      <c r="G71" s="2" t="n"/>
      <c r="H71" s="2" t="n"/>
      <c r="I71" s="2" t="n"/>
      <c r="J71" s="2" t="n"/>
      <c r="K71" s="38">
        <f>IF(OR($A71="",$B71=""),"",IF($I71="Alta",$B71+2,IF($I71="Media",$B71+5,$B71+10)))</f>
        <v/>
      </c>
      <c r="L71" s="36" t="n"/>
      <c r="M71" s="11">
        <f>IF(OR($A71="",$B71=""),"",IF($L71="",TODAY()-$B71,$L71-$B71))</f>
        <v/>
      </c>
      <c r="N71" s="11">
        <f>IF(OR($A71="",$K71=""),"",$K71-TODAY())</f>
        <v/>
      </c>
      <c r="O71" s="29" t="n"/>
      <c r="P71" s="29" t="n"/>
      <c r="Q71" s="7" t="n"/>
      <c r="R71" s="8" t="n"/>
      <c r="S71" s="12">
        <f>IF($A71="","",IF($L71="","Pendiente",IF($L71&lt;=$K71,"Sí","No")))</f>
        <v/>
      </c>
      <c r="T71" s="2" t="n"/>
      <c r="U71" s="12">
        <f>IF($A71="","",IFERROR($A71,"Revisar ID"))</f>
        <v/>
      </c>
      <c r="V71" s="11">
        <f>IF($A71="","",IFERROR(VLOOKUP($I71,'Resumen'!$P$5:$Q$7,2,FALSE),""))</f>
        <v/>
      </c>
    </row>
    <row r="72" ht="42" customHeight="1">
      <c r="A72" s="2" t="n"/>
      <c r="B72" s="36" t="n"/>
      <c r="C72" s="2" t="n"/>
      <c r="D72" s="2" t="n"/>
      <c r="E72" s="2" t="n"/>
      <c r="F72" s="2" t="n"/>
      <c r="G72" s="2" t="n"/>
      <c r="H72" s="2" t="n"/>
      <c r="I72" s="2" t="n"/>
      <c r="J72" s="2" t="n"/>
      <c r="K72" s="37">
        <f>IF(OR($A72="",$B72=""),"",IF($I72="Alta",$B72+2,IF($I72="Media",$B72+5,$B72+10)))</f>
        <v/>
      </c>
      <c r="L72" s="36" t="n"/>
      <c r="M72" s="5">
        <f>IF(OR($A72="",$B72=""),"",IF($L72="",TODAY()-$B72,$L72-$B72))</f>
        <v/>
      </c>
      <c r="N72" s="5">
        <f>IF(OR($A72="",$K72=""),"",$K72-TODAY())</f>
        <v/>
      </c>
      <c r="O72" s="29" t="n"/>
      <c r="P72" s="29" t="n"/>
      <c r="Q72" s="7" t="n"/>
      <c r="R72" s="8" t="n"/>
      <c r="S72" s="9">
        <f>IF($A72="","",IF($L72="","Pendiente",IF($L72&lt;=$K72,"Sí","No")))</f>
        <v/>
      </c>
      <c r="T72" s="2" t="n"/>
      <c r="U72" s="9">
        <f>IF($A72="","",IFERROR($A72,"Revisar ID"))</f>
        <v/>
      </c>
      <c r="V72" s="5">
        <f>IF($A72="","",IFERROR(VLOOKUP($I72,'Resumen'!$P$5:$Q$7,2,FALSE),""))</f>
        <v/>
      </c>
    </row>
    <row r="73" ht="42" customHeight="1">
      <c r="A73" s="2" t="n"/>
      <c r="B73" s="36" t="n"/>
      <c r="C73" s="2" t="n"/>
      <c r="D73" s="2" t="n"/>
      <c r="E73" s="2" t="n"/>
      <c r="F73" s="2" t="n"/>
      <c r="G73" s="2" t="n"/>
      <c r="H73" s="2" t="n"/>
      <c r="I73" s="2" t="n"/>
      <c r="J73" s="2" t="n"/>
      <c r="K73" s="38">
        <f>IF(OR($A73="",$B73=""),"",IF($I73="Alta",$B73+2,IF($I73="Media",$B73+5,$B73+10)))</f>
        <v/>
      </c>
      <c r="L73" s="36" t="n"/>
      <c r="M73" s="11">
        <f>IF(OR($A73="",$B73=""),"",IF($L73="",TODAY()-$B73,$L73-$B73))</f>
        <v/>
      </c>
      <c r="N73" s="11">
        <f>IF(OR($A73="",$K73=""),"",$K73-TODAY())</f>
        <v/>
      </c>
      <c r="O73" s="29" t="n"/>
      <c r="P73" s="29" t="n"/>
      <c r="Q73" s="7" t="n"/>
      <c r="R73" s="8" t="n"/>
      <c r="S73" s="12">
        <f>IF($A73="","",IF($L73="","Pendiente",IF($L73&lt;=$K73,"Sí","No")))</f>
        <v/>
      </c>
      <c r="T73" s="2" t="n"/>
      <c r="U73" s="12">
        <f>IF($A73="","",IFERROR($A73,"Revisar ID"))</f>
        <v/>
      </c>
      <c r="V73" s="11">
        <f>IF($A73="","",IFERROR(VLOOKUP($I73,'Resumen'!$P$5:$Q$7,2,FALSE),""))</f>
        <v/>
      </c>
    </row>
    <row r="74" ht="42" customHeight="1">
      <c r="A74" s="2" t="n"/>
      <c r="B74" s="36" t="n"/>
      <c r="C74" s="2" t="n"/>
      <c r="D74" s="2" t="n"/>
      <c r="E74" s="2" t="n"/>
      <c r="F74" s="2" t="n"/>
      <c r="G74" s="2" t="n"/>
      <c r="H74" s="2" t="n"/>
      <c r="I74" s="2" t="n"/>
      <c r="J74" s="2" t="n"/>
      <c r="K74" s="37">
        <f>IF(OR($A74="",$B74=""),"",IF($I74="Alta",$B74+2,IF($I74="Media",$B74+5,$B74+10)))</f>
        <v/>
      </c>
      <c r="L74" s="36" t="n"/>
      <c r="M74" s="5">
        <f>IF(OR($A74="",$B74=""),"",IF($L74="",TODAY()-$B74,$L74-$B74))</f>
        <v/>
      </c>
      <c r="N74" s="5">
        <f>IF(OR($A74="",$K74=""),"",$K74-TODAY())</f>
        <v/>
      </c>
      <c r="O74" s="29" t="n"/>
      <c r="P74" s="29" t="n"/>
      <c r="Q74" s="7" t="n"/>
      <c r="R74" s="8" t="n"/>
      <c r="S74" s="9">
        <f>IF($A74="","",IF($L74="","Pendiente",IF($L74&lt;=$K74,"Sí","No")))</f>
        <v/>
      </c>
      <c r="T74" s="2" t="n"/>
      <c r="U74" s="9">
        <f>IF($A74="","",IFERROR($A74,"Revisar ID"))</f>
        <v/>
      </c>
      <c r="V74" s="5">
        <f>IF($A74="","",IFERROR(VLOOKUP($I74,'Resumen'!$P$5:$Q$7,2,FALSE),""))</f>
        <v/>
      </c>
    </row>
    <row r="75" ht="42" customHeight="1">
      <c r="A75" s="2" t="n"/>
      <c r="B75" s="36" t="n"/>
      <c r="C75" s="2" t="n"/>
      <c r="D75" s="2" t="n"/>
      <c r="E75" s="2" t="n"/>
      <c r="F75" s="2" t="n"/>
      <c r="G75" s="2" t="n"/>
      <c r="H75" s="2" t="n"/>
      <c r="I75" s="2" t="n"/>
      <c r="J75" s="2" t="n"/>
      <c r="K75" s="38">
        <f>IF(OR($A75="",$B75=""),"",IF($I75="Alta",$B75+2,IF($I75="Media",$B75+5,$B75+10)))</f>
        <v/>
      </c>
      <c r="L75" s="36" t="n"/>
      <c r="M75" s="11">
        <f>IF(OR($A75="",$B75=""),"",IF($L75="",TODAY()-$B75,$L75-$B75))</f>
        <v/>
      </c>
      <c r="N75" s="11">
        <f>IF(OR($A75="",$K75=""),"",$K75-TODAY())</f>
        <v/>
      </c>
      <c r="O75" s="29" t="n"/>
      <c r="P75" s="29" t="n"/>
      <c r="Q75" s="7" t="n"/>
      <c r="R75" s="8" t="n"/>
      <c r="S75" s="12">
        <f>IF($A75="","",IF($L75="","Pendiente",IF($L75&lt;=$K75,"Sí","No")))</f>
        <v/>
      </c>
      <c r="T75" s="2" t="n"/>
      <c r="U75" s="12">
        <f>IF($A75="","",IFERROR($A75,"Revisar ID"))</f>
        <v/>
      </c>
      <c r="V75" s="11">
        <f>IF($A75="","",IFERROR(VLOOKUP($I75,'Resumen'!$P$5:$Q$7,2,FALSE),""))</f>
        <v/>
      </c>
    </row>
    <row r="76" ht="42" customHeight="1">
      <c r="A76" s="2" t="n"/>
      <c r="B76" s="36" t="n"/>
      <c r="C76" s="2" t="n"/>
      <c r="D76" s="2" t="n"/>
      <c r="E76" s="2" t="n"/>
      <c r="F76" s="2" t="n"/>
      <c r="G76" s="2" t="n"/>
      <c r="H76" s="2" t="n"/>
      <c r="I76" s="2" t="n"/>
      <c r="J76" s="2" t="n"/>
      <c r="K76" s="37">
        <f>IF(OR($A76="",$B76=""),"",IF($I76="Alta",$B76+2,IF($I76="Media",$B76+5,$B76+10)))</f>
        <v/>
      </c>
      <c r="L76" s="36" t="n"/>
      <c r="M76" s="5">
        <f>IF(OR($A76="",$B76=""),"",IF($L76="",TODAY()-$B76,$L76-$B76))</f>
        <v/>
      </c>
      <c r="N76" s="5">
        <f>IF(OR($A76="",$K76=""),"",$K76-TODAY())</f>
        <v/>
      </c>
      <c r="O76" s="29" t="n"/>
      <c r="P76" s="29" t="n"/>
      <c r="Q76" s="7" t="n"/>
      <c r="R76" s="8" t="n"/>
      <c r="S76" s="9">
        <f>IF($A76="","",IF($L76="","Pendiente",IF($L76&lt;=$K76,"Sí","No")))</f>
        <v/>
      </c>
      <c r="T76" s="2" t="n"/>
      <c r="U76" s="9">
        <f>IF($A76="","",IFERROR($A76,"Revisar ID"))</f>
        <v/>
      </c>
      <c r="V76" s="5">
        <f>IF($A76="","",IFERROR(VLOOKUP($I76,'Resumen'!$P$5:$Q$7,2,FALSE),""))</f>
        <v/>
      </c>
    </row>
    <row r="77" ht="42" customHeight="1">
      <c r="A77" s="2" t="n"/>
      <c r="B77" s="36" t="n"/>
      <c r="C77" s="2" t="n"/>
      <c r="D77" s="2" t="n"/>
      <c r="E77" s="2" t="n"/>
      <c r="F77" s="2" t="n"/>
      <c r="G77" s="2" t="n"/>
      <c r="H77" s="2" t="n"/>
      <c r="I77" s="2" t="n"/>
      <c r="J77" s="2" t="n"/>
      <c r="K77" s="38">
        <f>IF(OR($A77="",$B77=""),"",IF($I77="Alta",$B77+2,IF($I77="Media",$B77+5,$B77+10)))</f>
        <v/>
      </c>
      <c r="L77" s="36" t="n"/>
      <c r="M77" s="11">
        <f>IF(OR($A77="",$B77=""),"",IF($L77="",TODAY()-$B77,$L77-$B77))</f>
        <v/>
      </c>
      <c r="N77" s="11">
        <f>IF(OR($A77="",$K77=""),"",$K77-TODAY())</f>
        <v/>
      </c>
      <c r="O77" s="29" t="n"/>
      <c r="P77" s="29" t="n"/>
      <c r="Q77" s="7" t="n"/>
      <c r="R77" s="8" t="n"/>
      <c r="S77" s="12">
        <f>IF($A77="","",IF($L77="","Pendiente",IF($L77&lt;=$K77,"Sí","No")))</f>
        <v/>
      </c>
      <c r="T77" s="2" t="n"/>
      <c r="U77" s="12">
        <f>IF($A77="","",IFERROR($A77,"Revisar ID"))</f>
        <v/>
      </c>
      <c r="V77" s="11">
        <f>IF($A77="","",IFERROR(VLOOKUP($I77,'Resumen'!$P$5:$Q$7,2,FALSE),""))</f>
        <v/>
      </c>
    </row>
    <row r="78" ht="42" customHeight="1">
      <c r="A78" s="2" t="n"/>
      <c r="B78" s="36" t="n"/>
      <c r="C78" s="2" t="n"/>
      <c r="D78" s="2" t="n"/>
      <c r="E78" s="2" t="n"/>
      <c r="F78" s="2" t="n"/>
      <c r="G78" s="2" t="n"/>
      <c r="H78" s="2" t="n"/>
      <c r="I78" s="2" t="n"/>
      <c r="J78" s="2" t="n"/>
      <c r="K78" s="37">
        <f>IF(OR($A78="",$B78=""),"",IF($I78="Alta",$B78+2,IF($I78="Media",$B78+5,$B78+10)))</f>
        <v/>
      </c>
      <c r="L78" s="36" t="n"/>
      <c r="M78" s="5">
        <f>IF(OR($A78="",$B78=""),"",IF($L78="",TODAY()-$B78,$L78-$B78))</f>
        <v/>
      </c>
      <c r="N78" s="5">
        <f>IF(OR($A78="",$K78=""),"",$K78-TODAY())</f>
        <v/>
      </c>
      <c r="O78" s="29" t="n"/>
      <c r="P78" s="29" t="n"/>
      <c r="Q78" s="7" t="n"/>
      <c r="R78" s="8" t="n"/>
      <c r="S78" s="9">
        <f>IF($A78="","",IF($L78="","Pendiente",IF($L78&lt;=$K78,"Sí","No")))</f>
        <v/>
      </c>
      <c r="T78" s="2" t="n"/>
      <c r="U78" s="9">
        <f>IF($A78="","",IFERROR($A78,"Revisar ID"))</f>
        <v/>
      </c>
      <c r="V78" s="5">
        <f>IF($A78="","",IFERROR(VLOOKUP($I78,'Resumen'!$P$5:$Q$7,2,FALSE),""))</f>
        <v/>
      </c>
    </row>
    <row r="79" ht="42" customHeight="1">
      <c r="A79" s="2" t="n"/>
      <c r="B79" s="36" t="n"/>
      <c r="C79" s="2" t="n"/>
      <c r="D79" s="2" t="n"/>
      <c r="E79" s="2" t="n"/>
      <c r="F79" s="2" t="n"/>
      <c r="G79" s="2" t="n"/>
      <c r="H79" s="2" t="n"/>
      <c r="I79" s="2" t="n"/>
      <c r="J79" s="2" t="n"/>
      <c r="K79" s="38">
        <f>IF(OR($A79="",$B79=""),"",IF($I79="Alta",$B79+2,IF($I79="Media",$B79+5,$B79+10)))</f>
        <v/>
      </c>
      <c r="L79" s="36" t="n"/>
      <c r="M79" s="11">
        <f>IF(OR($A79="",$B79=""),"",IF($L79="",TODAY()-$B79,$L79-$B79))</f>
        <v/>
      </c>
      <c r="N79" s="11">
        <f>IF(OR($A79="",$K79=""),"",$K79-TODAY())</f>
        <v/>
      </c>
      <c r="O79" s="29" t="n"/>
      <c r="P79" s="29" t="n"/>
      <c r="Q79" s="7" t="n"/>
      <c r="R79" s="8" t="n"/>
      <c r="S79" s="12">
        <f>IF($A79="","",IF($L79="","Pendiente",IF($L79&lt;=$K79,"Sí","No")))</f>
        <v/>
      </c>
      <c r="T79" s="2" t="n"/>
      <c r="U79" s="12">
        <f>IF($A79="","",IFERROR($A79,"Revisar ID"))</f>
        <v/>
      </c>
      <c r="V79" s="11">
        <f>IF($A79="","",IFERROR(VLOOKUP($I79,'Resumen'!$P$5:$Q$7,2,FALSE),""))</f>
        <v/>
      </c>
    </row>
    <row r="80" ht="42" customHeight="1">
      <c r="A80" s="2" t="n"/>
      <c r="B80" s="36" t="n"/>
      <c r="C80" s="2" t="n"/>
      <c r="D80" s="2" t="n"/>
      <c r="E80" s="2" t="n"/>
      <c r="F80" s="2" t="n"/>
      <c r="G80" s="2" t="n"/>
      <c r="H80" s="2" t="n"/>
      <c r="I80" s="2" t="n"/>
      <c r="J80" s="2" t="n"/>
      <c r="K80" s="37">
        <f>IF(OR($A80="",$B80=""),"",IF($I80="Alta",$B80+2,IF($I80="Media",$B80+5,$B80+10)))</f>
        <v/>
      </c>
      <c r="L80" s="36" t="n"/>
      <c r="M80" s="5">
        <f>IF(OR($A80="",$B80=""),"",IF($L80="",TODAY()-$B80,$L80-$B80))</f>
        <v/>
      </c>
      <c r="N80" s="5">
        <f>IF(OR($A80="",$K80=""),"",$K80-TODAY())</f>
        <v/>
      </c>
      <c r="O80" s="29" t="n"/>
      <c r="P80" s="29" t="n"/>
      <c r="Q80" s="7" t="n"/>
      <c r="R80" s="8" t="n"/>
      <c r="S80" s="9">
        <f>IF($A80="","",IF($L80="","Pendiente",IF($L80&lt;=$K80,"Sí","No")))</f>
        <v/>
      </c>
      <c r="T80" s="2" t="n"/>
      <c r="U80" s="9">
        <f>IF($A80="","",IFERROR($A80,"Revisar ID"))</f>
        <v/>
      </c>
      <c r="V80" s="5">
        <f>IF($A80="","",IFERROR(VLOOKUP($I80,'Resumen'!$P$5:$Q$7,2,FALSE),""))</f>
        <v/>
      </c>
    </row>
    <row r="81" ht="42" customHeight="1">
      <c r="A81" s="2" t="n"/>
      <c r="B81" s="36" t="n"/>
      <c r="C81" s="2" t="n"/>
      <c r="D81" s="2" t="n"/>
      <c r="E81" s="2" t="n"/>
      <c r="F81" s="2" t="n"/>
      <c r="G81" s="2" t="n"/>
      <c r="H81" s="2" t="n"/>
      <c r="I81" s="2" t="n"/>
      <c r="J81" s="2" t="n"/>
      <c r="K81" s="38">
        <f>IF(OR($A81="",$B81=""),"",IF($I81="Alta",$B81+2,IF($I81="Media",$B81+5,$B81+10)))</f>
        <v/>
      </c>
      <c r="L81" s="36" t="n"/>
      <c r="M81" s="11">
        <f>IF(OR($A81="",$B81=""),"",IF($L81="",TODAY()-$B81,$L81-$B81))</f>
        <v/>
      </c>
      <c r="N81" s="11">
        <f>IF(OR($A81="",$K81=""),"",$K81-TODAY())</f>
        <v/>
      </c>
      <c r="O81" s="29" t="n"/>
      <c r="P81" s="29" t="n"/>
      <c r="Q81" s="7" t="n"/>
      <c r="R81" s="8" t="n"/>
      <c r="S81" s="12">
        <f>IF($A81="","",IF($L81="","Pendiente",IF($L81&lt;=$K81,"Sí","No")))</f>
        <v/>
      </c>
      <c r="T81" s="2" t="n"/>
      <c r="U81" s="12">
        <f>IF($A81="","",IFERROR($A81,"Revisar ID"))</f>
        <v/>
      </c>
      <c r="V81" s="11">
        <f>IF($A81="","",IFERROR(VLOOKUP($I81,'Resumen'!$P$5:$Q$7,2,FALSE),""))</f>
        <v/>
      </c>
    </row>
    <row r="82" ht="42" customHeight="1">
      <c r="A82" s="2" t="n"/>
      <c r="B82" s="36" t="n"/>
      <c r="C82" s="2" t="n"/>
      <c r="D82" s="2" t="n"/>
      <c r="E82" s="2" t="n"/>
      <c r="F82" s="2" t="n"/>
      <c r="G82" s="2" t="n"/>
      <c r="H82" s="2" t="n"/>
      <c r="I82" s="2" t="n"/>
      <c r="J82" s="2" t="n"/>
      <c r="K82" s="37">
        <f>IF(OR($A82="",$B82=""),"",IF($I82="Alta",$B82+2,IF($I82="Media",$B82+5,$B82+10)))</f>
        <v/>
      </c>
      <c r="L82" s="36" t="n"/>
      <c r="M82" s="5">
        <f>IF(OR($A82="",$B82=""),"",IF($L82="",TODAY()-$B82,$L82-$B82))</f>
        <v/>
      </c>
      <c r="N82" s="5">
        <f>IF(OR($A82="",$K82=""),"",$K82-TODAY())</f>
        <v/>
      </c>
      <c r="O82" s="29" t="n"/>
      <c r="P82" s="29" t="n"/>
      <c r="Q82" s="7" t="n"/>
      <c r="R82" s="8" t="n"/>
      <c r="S82" s="9">
        <f>IF($A82="","",IF($L82="","Pendiente",IF($L82&lt;=$K82,"Sí","No")))</f>
        <v/>
      </c>
      <c r="T82" s="2" t="n"/>
      <c r="U82" s="9">
        <f>IF($A82="","",IFERROR($A82,"Revisar ID"))</f>
        <v/>
      </c>
      <c r="V82" s="5">
        <f>IF($A82="","",IFERROR(VLOOKUP($I82,'Resumen'!$P$5:$Q$7,2,FALSE),""))</f>
        <v/>
      </c>
    </row>
    <row r="83" ht="42" customHeight="1">
      <c r="A83" s="2" t="n"/>
      <c r="B83" s="36" t="n"/>
      <c r="C83" s="2" t="n"/>
      <c r="D83" s="2" t="n"/>
      <c r="E83" s="2" t="n"/>
      <c r="F83" s="2" t="n"/>
      <c r="G83" s="2" t="n"/>
      <c r="H83" s="2" t="n"/>
      <c r="I83" s="2" t="n"/>
      <c r="J83" s="2" t="n"/>
      <c r="K83" s="38">
        <f>IF(OR($A83="",$B83=""),"",IF($I83="Alta",$B83+2,IF($I83="Media",$B83+5,$B83+10)))</f>
        <v/>
      </c>
      <c r="L83" s="36" t="n"/>
      <c r="M83" s="11">
        <f>IF(OR($A83="",$B83=""),"",IF($L83="",TODAY()-$B83,$L83-$B83))</f>
        <v/>
      </c>
      <c r="N83" s="11">
        <f>IF(OR($A83="",$K83=""),"",$K83-TODAY())</f>
        <v/>
      </c>
      <c r="O83" s="29" t="n"/>
      <c r="P83" s="29" t="n"/>
      <c r="Q83" s="7" t="n"/>
      <c r="R83" s="8" t="n"/>
      <c r="S83" s="12">
        <f>IF($A83="","",IF($L83="","Pendiente",IF($L83&lt;=$K83,"Sí","No")))</f>
        <v/>
      </c>
      <c r="T83" s="2" t="n"/>
      <c r="U83" s="12">
        <f>IF($A83="","",IFERROR($A83,"Revisar ID"))</f>
        <v/>
      </c>
      <c r="V83" s="11">
        <f>IF($A83="","",IFERROR(VLOOKUP($I83,'Resumen'!$P$5:$Q$7,2,FALSE),""))</f>
        <v/>
      </c>
    </row>
    <row r="84" ht="42" customHeight="1">
      <c r="A84" s="2" t="n"/>
      <c r="B84" s="36" t="n"/>
      <c r="C84" s="2" t="n"/>
      <c r="D84" s="2" t="n"/>
      <c r="E84" s="2" t="n"/>
      <c r="F84" s="2" t="n"/>
      <c r="G84" s="2" t="n"/>
      <c r="H84" s="2" t="n"/>
      <c r="I84" s="2" t="n"/>
      <c r="J84" s="2" t="n"/>
      <c r="K84" s="37">
        <f>IF(OR($A84="",$B84=""),"",IF($I84="Alta",$B84+2,IF($I84="Media",$B84+5,$B84+10)))</f>
        <v/>
      </c>
      <c r="L84" s="36" t="n"/>
      <c r="M84" s="5">
        <f>IF(OR($A84="",$B84=""),"",IF($L84="",TODAY()-$B84,$L84-$B84))</f>
        <v/>
      </c>
      <c r="N84" s="5">
        <f>IF(OR($A84="",$K84=""),"",$K84-TODAY())</f>
        <v/>
      </c>
      <c r="O84" s="29" t="n"/>
      <c r="P84" s="29" t="n"/>
      <c r="Q84" s="7" t="n"/>
      <c r="R84" s="8" t="n"/>
      <c r="S84" s="9">
        <f>IF($A84="","",IF($L84="","Pendiente",IF($L84&lt;=$K84,"Sí","No")))</f>
        <v/>
      </c>
      <c r="T84" s="2" t="n"/>
      <c r="U84" s="9">
        <f>IF($A84="","",IFERROR($A84,"Revisar ID"))</f>
        <v/>
      </c>
      <c r="V84" s="5">
        <f>IF($A84="","",IFERROR(VLOOKUP($I84,'Resumen'!$P$5:$Q$7,2,FALSE),""))</f>
        <v/>
      </c>
    </row>
    <row r="85" ht="42" customHeight="1">
      <c r="A85" s="2" t="n"/>
      <c r="B85" s="36" t="n"/>
      <c r="C85" s="2" t="n"/>
      <c r="D85" s="2" t="n"/>
      <c r="E85" s="2" t="n"/>
      <c r="F85" s="2" t="n"/>
      <c r="G85" s="2" t="n"/>
      <c r="H85" s="2" t="n"/>
      <c r="I85" s="2" t="n"/>
      <c r="J85" s="2" t="n"/>
      <c r="K85" s="38">
        <f>IF(OR($A85="",$B85=""),"",IF($I85="Alta",$B85+2,IF($I85="Media",$B85+5,$B85+10)))</f>
        <v/>
      </c>
      <c r="L85" s="36" t="n"/>
      <c r="M85" s="11">
        <f>IF(OR($A85="",$B85=""),"",IF($L85="",TODAY()-$B85,$L85-$B85))</f>
        <v/>
      </c>
      <c r="N85" s="11">
        <f>IF(OR($A85="",$K85=""),"",$K85-TODAY())</f>
        <v/>
      </c>
      <c r="O85" s="29" t="n"/>
      <c r="P85" s="29" t="n"/>
      <c r="Q85" s="7" t="n"/>
      <c r="R85" s="8" t="n"/>
      <c r="S85" s="12">
        <f>IF($A85="","",IF($L85="","Pendiente",IF($L85&lt;=$K85,"Sí","No")))</f>
        <v/>
      </c>
      <c r="T85" s="2" t="n"/>
      <c r="U85" s="12">
        <f>IF($A85="","",IFERROR($A85,"Revisar ID"))</f>
        <v/>
      </c>
      <c r="V85" s="11">
        <f>IF($A85="","",IFERROR(VLOOKUP($I85,'Resumen'!$P$5:$Q$7,2,FALSE),""))</f>
        <v/>
      </c>
    </row>
    <row r="86" ht="42" customHeight="1">
      <c r="A86" s="2" t="n"/>
      <c r="B86" s="36" t="n"/>
      <c r="C86" s="2" t="n"/>
      <c r="D86" s="2" t="n"/>
      <c r="E86" s="2" t="n"/>
      <c r="F86" s="2" t="n"/>
      <c r="G86" s="2" t="n"/>
      <c r="H86" s="2" t="n"/>
      <c r="I86" s="2" t="n"/>
      <c r="J86" s="2" t="n"/>
      <c r="K86" s="37">
        <f>IF(OR($A86="",$B86=""),"",IF($I86="Alta",$B86+2,IF($I86="Media",$B86+5,$B86+10)))</f>
        <v/>
      </c>
      <c r="L86" s="36" t="n"/>
      <c r="M86" s="5">
        <f>IF(OR($A86="",$B86=""),"",IF($L86="",TODAY()-$B86,$L86-$B86))</f>
        <v/>
      </c>
      <c r="N86" s="5">
        <f>IF(OR($A86="",$K86=""),"",$K86-TODAY())</f>
        <v/>
      </c>
      <c r="O86" s="29" t="n"/>
      <c r="P86" s="29" t="n"/>
      <c r="Q86" s="7" t="n"/>
      <c r="R86" s="8" t="n"/>
      <c r="S86" s="9">
        <f>IF($A86="","",IF($L86="","Pendiente",IF($L86&lt;=$K86,"Sí","No")))</f>
        <v/>
      </c>
      <c r="T86" s="2" t="n"/>
      <c r="U86" s="9">
        <f>IF($A86="","",IFERROR($A86,"Revisar ID"))</f>
        <v/>
      </c>
      <c r="V86" s="5">
        <f>IF($A86="","",IFERROR(VLOOKUP($I86,'Resumen'!$P$5:$Q$7,2,FALSE),""))</f>
        <v/>
      </c>
    </row>
    <row r="87" ht="42" customHeight="1">
      <c r="A87" s="2" t="n"/>
      <c r="B87" s="36" t="n"/>
      <c r="C87" s="2" t="n"/>
      <c r="D87" s="2" t="n"/>
      <c r="E87" s="2" t="n"/>
      <c r="F87" s="2" t="n"/>
      <c r="G87" s="2" t="n"/>
      <c r="H87" s="2" t="n"/>
      <c r="I87" s="2" t="n"/>
      <c r="J87" s="2" t="n"/>
      <c r="K87" s="38">
        <f>IF(OR($A87="",$B87=""),"",IF($I87="Alta",$B87+2,IF($I87="Media",$B87+5,$B87+10)))</f>
        <v/>
      </c>
      <c r="L87" s="36" t="n"/>
      <c r="M87" s="11">
        <f>IF(OR($A87="",$B87=""),"",IF($L87="",TODAY()-$B87,$L87-$B87))</f>
        <v/>
      </c>
      <c r="N87" s="11">
        <f>IF(OR($A87="",$K87=""),"",$K87-TODAY())</f>
        <v/>
      </c>
      <c r="O87" s="29" t="n"/>
      <c r="P87" s="29" t="n"/>
      <c r="Q87" s="7" t="n"/>
      <c r="R87" s="8" t="n"/>
      <c r="S87" s="12">
        <f>IF($A87="","",IF($L87="","Pendiente",IF($L87&lt;=$K87,"Sí","No")))</f>
        <v/>
      </c>
      <c r="T87" s="2" t="n"/>
      <c r="U87" s="12">
        <f>IF($A87="","",IFERROR($A87,"Revisar ID"))</f>
        <v/>
      </c>
      <c r="V87" s="11">
        <f>IF($A87="","",IFERROR(VLOOKUP($I87,'Resumen'!$P$5:$Q$7,2,FALSE),""))</f>
        <v/>
      </c>
    </row>
    <row r="88" ht="42" customHeight="1">
      <c r="A88" s="2" t="n"/>
      <c r="B88" s="36" t="n"/>
      <c r="C88" s="2" t="n"/>
      <c r="D88" s="2" t="n"/>
      <c r="E88" s="2" t="n"/>
      <c r="F88" s="2" t="n"/>
      <c r="G88" s="2" t="n"/>
      <c r="H88" s="2" t="n"/>
      <c r="I88" s="2" t="n"/>
      <c r="J88" s="2" t="n"/>
      <c r="K88" s="37">
        <f>IF(OR($A88="",$B88=""),"",IF($I88="Alta",$B88+2,IF($I88="Media",$B88+5,$B88+10)))</f>
        <v/>
      </c>
      <c r="L88" s="36" t="n"/>
      <c r="M88" s="5">
        <f>IF(OR($A88="",$B88=""),"",IF($L88="",TODAY()-$B88,$L88-$B88))</f>
        <v/>
      </c>
      <c r="N88" s="5">
        <f>IF(OR($A88="",$K88=""),"",$K88-TODAY())</f>
        <v/>
      </c>
      <c r="O88" s="29" t="n"/>
      <c r="P88" s="29" t="n"/>
      <c r="Q88" s="7" t="n"/>
      <c r="R88" s="8" t="n"/>
      <c r="S88" s="9">
        <f>IF($A88="","",IF($L88="","Pendiente",IF($L88&lt;=$K88,"Sí","No")))</f>
        <v/>
      </c>
      <c r="T88" s="2" t="n"/>
      <c r="U88" s="9">
        <f>IF($A88="","",IFERROR($A88,"Revisar ID"))</f>
        <v/>
      </c>
      <c r="V88" s="5">
        <f>IF($A88="","",IFERROR(VLOOKUP($I88,'Resumen'!$P$5:$Q$7,2,FALSE),""))</f>
        <v/>
      </c>
    </row>
    <row r="89" ht="42" customHeight="1">
      <c r="A89" s="2" t="n"/>
      <c r="B89" s="36" t="n"/>
      <c r="C89" s="2" t="n"/>
      <c r="D89" s="2" t="n"/>
      <c r="E89" s="2" t="n"/>
      <c r="F89" s="2" t="n"/>
      <c r="G89" s="2" t="n"/>
      <c r="H89" s="2" t="n"/>
      <c r="I89" s="2" t="n"/>
      <c r="J89" s="2" t="n"/>
      <c r="K89" s="38">
        <f>IF(OR($A89="",$B89=""),"",IF($I89="Alta",$B89+2,IF($I89="Media",$B89+5,$B89+10)))</f>
        <v/>
      </c>
      <c r="L89" s="36" t="n"/>
      <c r="M89" s="11">
        <f>IF(OR($A89="",$B89=""),"",IF($L89="",TODAY()-$B89,$L89-$B89))</f>
        <v/>
      </c>
      <c r="N89" s="11">
        <f>IF(OR($A89="",$K89=""),"",$K89-TODAY())</f>
        <v/>
      </c>
      <c r="O89" s="29" t="n"/>
      <c r="P89" s="29" t="n"/>
      <c r="Q89" s="7" t="n"/>
      <c r="R89" s="8" t="n"/>
      <c r="S89" s="12">
        <f>IF($A89="","",IF($L89="","Pendiente",IF($L89&lt;=$K89,"Sí","No")))</f>
        <v/>
      </c>
      <c r="T89" s="2" t="n"/>
      <c r="U89" s="12">
        <f>IF($A89="","",IFERROR($A89,"Revisar ID"))</f>
        <v/>
      </c>
      <c r="V89" s="11">
        <f>IF($A89="","",IFERROR(VLOOKUP($I89,'Resumen'!$P$5:$Q$7,2,FALSE),""))</f>
        <v/>
      </c>
    </row>
    <row r="90" ht="42" customHeight="1">
      <c r="A90" s="2" t="n"/>
      <c r="B90" s="36" t="n"/>
      <c r="C90" s="2" t="n"/>
      <c r="D90" s="2" t="n"/>
      <c r="E90" s="2" t="n"/>
      <c r="F90" s="2" t="n"/>
      <c r="G90" s="2" t="n"/>
      <c r="H90" s="2" t="n"/>
      <c r="I90" s="2" t="n"/>
      <c r="J90" s="2" t="n"/>
      <c r="K90" s="37">
        <f>IF(OR($A90="",$B90=""),"",IF($I90="Alta",$B90+2,IF($I90="Media",$B90+5,$B90+10)))</f>
        <v/>
      </c>
      <c r="L90" s="36" t="n"/>
      <c r="M90" s="5">
        <f>IF(OR($A90="",$B90=""),"",IF($L90="",TODAY()-$B90,$L90-$B90))</f>
        <v/>
      </c>
      <c r="N90" s="5">
        <f>IF(OR($A90="",$K90=""),"",$K90-TODAY())</f>
        <v/>
      </c>
      <c r="O90" s="29" t="n"/>
      <c r="P90" s="29" t="n"/>
      <c r="Q90" s="7" t="n"/>
      <c r="R90" s="8" t="n"/>
      <c r="S90" s="9">
        <f>IF($A90="","",IF($L90="","Pendiente",IF($L90&lt;=$K90,"Sí","No")))</f>
        <v/>
      </c>
      <c r="T90" s="2" t="n"/>
      <c r="U90" s="9">
        <f>IF($A90="","",IFERROR($A90,"Revisar ID"))</f>
        <v/>
      </c>
      <c r="V90" s="5">
        <f>IF($A90="","",IFERROR(VLOOKUP($I90,'Resumen'!$P$5:$Q$7,2,FALSE),""))</f>
        <v/>
      </c>
    </row>
    <row r="91" ht="42" customHeight="1">
      <c r="A91" s="2" t="n"/>
      <c r="B91" s="36" t="n"/>
      <c r="C91" s="2" t="n"/>
      <c r="D91" s="2" t="n"/>
      <c r="E91" s="2" t="n"/>
      <c r="F91" s="2" t="n"/>
      <c r="G91" s="2" t="n"/>
      <c r="H91" s="2" t="n"/>
      <c r="I91" s="2" t="n"/>
      <c r="J91" s="2" t="n"/>
      <c r="K91" s="38">
        <f>IF(OR($A91="",$B91=""),"",IF($I91="Alta",$B91+2,IF($I91="Media",$B91+5,$B91+10)))</f>
        <v/>
      </c>
      <c r="L91" s="36" t="n"/>
      <c r="M91" s="11">
        <f>IF(OR($A91="",$B91=""),"",IF($L91="",TODAY()-$B91,$L91-$B91))</f>
        <v/>
      </c>
      <c r="N91" s="11">
        <f>IF(OR($A91="",$K91=""),"",$K91-TODAY())</f>
        <v/>
      </c>
      <c r="O91" s="29" t="n"/>
      <c r="P91" s="29" t="n"/>
      <c r="Q91" s="7" t="n"/>
      <c r="R91" s="8" t="n"/>
      <c r="S91" s="12">
        <f>IF($A91="","",IF($L91="","Pendiente",IF($L91&lt;=$K91,"Sí","No")))</f>
        <v/>
      </c>
      <c r="T91" s="2" t="n"/>
      <c r="U91" s="12">
        <f>IF($A91="","",IFERROR($A91,"Revisar ID"))</f>
        <v/>
      </c>
      <c r="V91" s="11">
        <f>IF($A91="","",IFERROR(VLOOKUP($I91,'Resumen'!$P$5:$Q$7,2,FALSE),""))</f>
        <v/>
      </c>
    </row>
    <row r="92" ht="42" customHeight="1">
      <c r="A92" s="2" t="n"/>
      <c r="B92" s="36" t="n"/>
      <c r="C92" s="2" t="n"/>
      <c r="D92" s="2" t="n"/>
      <c r="E92" s="2" t="n"/>
      <c r="F92" s="2" t="n"/>
      <c r="G92" s="2" t="n"/>
      <c r="H92" s="2" t="n"/>
      <c r="I92" s="2" t="n"/>
      <c r="J92" s="2" t="n"/>
      <c r="K92" s="37">
        <f>IF(OR($A92="",$B92=""),"",IF($I92="Alta",$B92+2,IF($I92="Media",$B92+5,$B92+10)))</f>
        <v/>
      </c>
      <c r="L92" s="36" t="n"/>
      <c r="M92" s="5">
        <f>IF(OR($A92="",$B92=""),"",IF($L92="",TODAY()-$B92,$L92-$B92))</f>
        <v/>
      </c>
      <c r="N92" s="5">
        <f>IF(OR($A92="",$K92=""),"",$K92-TODAY())</f>
        <v/>
      </c>
      <c r="O92" s="29" t="n"/>
      <c r="P92" s="29" t="n"/>
      <c r="Q92" s="7" t="n"/>
      <c r="R92" s="8" t="n"/>
      <c r="S92" s="9">
        <f>IF($A92="","",IF($L92="","Pendiente",IF($L92&lt;=$K92,"Sí","No")))</f>
        <v/>
      </c>
      <c r="T92" s="2" t="n"/>
      <c r="U92" s="9">
        <f>IF($A92="","",IFERROR($A92,"Revisar ID"))</f>
        <v/>
      </c>
      <c r="V92" s="5">
        <f>IF($A92="","",IFERROR(VLOOKUP($I92,'Resumen'!$P$5:$Q$7,2,FALSE),""))</f>
        <v/>
      </c>
    </row>
    <row r="93" ht="42" customHeight="1">
      <c r="A93" s="2" t="n"/>
      <c r="B93" s="36" t="n"/>
      <c r="C93" s="2" t="n"/>
      <c r="D93" s="2" t="n"/>
      <c r="E93" s="2" t="n"/>
      <c r="F93" s="2" t="n"/>
      <c r="G93" s="2" t="n"/>
      <c r="H93" s="2" t="n"/>
      <c r="I93" s="2" t="n"/>
      <c r="J93" s="2" t="n"/>
      <c r="K93" s="38">
        <f>IF(OR($A93="",$B93=""),"",IF($I93="Alta",$B93+2,IF($I93="Media",$B93+5,$B93+10)))</f>
        <v/>
      </c>
      <c r="L93" s="36" t="n"/>
      <c r="M93" s="11">
        <f>IF(OR($A93="",$B93=""),"",IF($L93="",TODAY()-$B93,$L93-$B93))</f>
        <v/>
      </c>
      <c r="N93" s="11">
        <f>IF(OR($A93="",$K93=""),"",$K93-TODAY())</f>
        <v/>
      </c>
      <c r="O93" s="29" t="n"/>
      <c r="P93" s="29" t="n"/>
      <c r="Q93" s="7" t="n"/>
      <c r="R93" s="8" t="n"/>
      <c r="S93" s="12">
        <f>IF($A93="","",IF($L93="","Pendiente",IF($L93&lt;=$K93,"Sí","No")))</f>
        <v/>
      </c>
      <c r="T93" s="2" t="n"/>
      <c r="U93" s="12">
        <f>IF($A93="","",IFERROR($A93,"Revisar ID"))</f>
        <v/>
      </c>
      <c r="V93" s="11">
        <f>IF($A93="","",IFERROR(VLOOKUP($I93,'Resumen'!$P$5:$Q$7,2,FALSE),""))</f>
        <v/>
      </c>
    </row>
    <row r="94" ht="42" customHeight="1">
      <c r="A94" s="2" t="n"/>
      <c r="B94" s="36" t="n"/>
      <c r="C94" s="2" t="n"/>
      <c r="D94" s="2" t="n"/>
      <c r="E94" s="2" t="n"/>
      <c r="F94" s="2" t="n"/>
      <c r="G94" s="2" t="n"/>
      <c r="H94" s="2" t="n"/>
      <c r="I94" s="2" t="n"/>
      <c r="J94" s="2" t="n"/>
      <c r="K94" s="37">
        <f>IF(OR($A94="",$B94=""),"",IF($I94="Alta",$B94+2,IF($I94="Media",$B94+5,$B94+10)))</f>
        <v/>
      </c>
      <c r="L94" s="36" t="n"/>
      <c r="M94" s="5">
        <f>IF(OR($A94="",$B94=""),"",IF($L94="",TODAY()-$B94,$L94-$B94))</f>
        <v/>
      </c>
      <c r="N94" s="5">
        <f>IF(OR($A94="",$K94=""),"",$K94-TODAY())</f>
        <v/>
      </c>
      <c r="O94" s="29" t="n"/>
      <c r="P94" s="29" t="n"/>
      <c r="Q94" s="7" t="n"/>
      <c r="R94" s="8" t="n"/>
      <c r="S94" s="9">
        <f>IF($A94="","",IF($L94="","Pendiente",IF($L94&lt;=$K94,"Sí","No")))</f>
        <v/>
      </c>
      <c r="T94" s="2" t="n"/>
      <c r="U94" s="9">
        <f>IF($A94="","",IFERROR($A94,"Revisar ID"))</f>
        <v/>
      </c>
      <c r="V94" s="5">
        <f>IF($A94="","",IFERROR(VLOOKUP($I94,'Resumen'!$P$5:$Q$7,2,FALSE),""))</f>
        <v/>
      </c>
    </row>
    <row r="95" ht="42" customHeight="1">
      <c r="A95" s="2" t="n"/>
      <c r="B95" s="36" t="n"/>
      <c r="C95" s="2" t="n"/>
      <c r="D95" s="2" t="n"/>
      <c r="E95" s="2" t="n"/>
      <c r="F95" s="2" t="n"/>
      <c r="G95" s="2" t="n"/>
      <c r="H95" s="2" t="n"/>
      <c r="I95" s="2" t="n"/>
      <c r="J95" s="2" t="n"/>
      <c r="K95" s="38">
        <f>IF(OR($A95="",$B95=""),"",IF($I95="Alta",$B95+2,IF($I95="Media",$B95+5,$B95+10)))</f>
        <v/>
      </c>
      <c r="L95" s="36" t="n"/>
      <c r="M95" s="11">
        <f>IF(OR($A95="",$B95=""),"",IF($L95="",TODAY()-$B95,$L95-$B95))</f>
        <v/>
      </c>
      <c r="N95" s="11">
        <f>IF(OR($A95="",$K95=""),"",$K95-TODAY())</f>
        <v/>
      </c>
      <c r="O95" s="29" t="n"/>
      <c r="P95" s="29" t="n"/>
      <c r="Q95" s="7" t="n"/>
      <c r="R95" s="8" t="n"/>
      <c r="S95" s="12">
        <f>IF($A95="","",IF($L95="","Pendiente",IF($L95&lt;=$K95,"Sí","No")))</f>
        <v/>
      </c>
      <c r="T95" s="2" t="n"/>
      <c r="U95" s="12">
        <f>IF($A95="","",IFERROR($A95,"Revisar ID"))</f>
        <v/>
      </c>
      <c r="V95" s="11">
        <f>IF($A95="","",IFERROR(VLOOKUP($I95,'Resumen'!$P$5:$Q$7,2,FALSE),""))</f>
        <v/>
      </c>
    </row>
    <row r="96" ht="42" customHeight="1">
      <c r="A96" s="2" t="n"/>
      <c r="B96" s="36" t="n"/>
      <c r="C96" s="2" t="n"/>
      <c r="D96" s="2" t="n"/>
      <c r="E96" s="2" t="n"/>
      <c r="F96" s="2" t="n"/>
      <c r="G96" s="2" t="n"/>
      <c r="H96" s="2" t="n"/>
      <c r="I96" s="2" t="n"/>
      <c r="J96" s="2" t="n"/>
      <c r="K96" s="37">
        <f>IF(OR($A96="",$B96=""),"",IF($I96="Alta",$B96+2,IF($I96="Media",$B96+5,$B96+10)))</f>
        <v/>
      </c>
      <c r="L96" s="36" t="n"/>
      <c r="M96" s="5">
        <f>IF(OR($A96="",$B96=""),"",IF($L96="",TODAY()-$B96,$L96-$B96))</f>
        <v/>
      </c>
      <c r="N96" s="5">
        <f>IF(OR($A96="",$K96=""),"",$K96-TODAY())</f>
        <v/>
      </c>
      <c r="O96" s="29" t="n"/>
      <c r="P96" s="29" t="n"/>
      <c r="Q96" s="7" t="n"/>
      <c r="R96" s="8" t="n"/>
      <c r="S96" s="9">
        <f>IF($A96="","",IF($L96="","Pendiente",IF($L96&lt;=$K96,"Sí","No")))</f>
        <v/>
      </c>
      <c r="T96" s="2" t="n"/>
      <c r="U96" s="9">
        <f>IF($A96="","",IFERROR($A96,"Revisar ID"))</f>
        <v/>
      </c>
      <c r="V96" s="5">
        <f>IF($A96="","",IFERROR(VLOOKUP($I96,'Resumen'!$P$5:$Q$7,2,FALSE),""))</f>
        <v/>
      </c>
    </row>
    <row r="97" ht="42" customHeight="1">
      <c r="A97" s="2" t="n"/>
      <c r="B97" s="36" t="n"/>
      <c r="C97" s="2" t="n"/>
      <c r="D97" s="2" t="n"/>
      <c r="E97" s="2" t="n"/>
      <c r="F97" s="2" t="n"/>
      <c r="G97" s="2" t="n"/>
      <c r="H97" s="2" t="n"/>
      <c r="I97" s="2" t="n"/>
      <c r="J97" s="2" t="n"/>
      <c r="K97" s="38">
        <f>IF(OR($A97="",$B97=""),"",IF($I97="Alta",$B97+2,IF($I97="Media",$B97+5,$B97+10)))</f>
        <v/>
      </c>
      <c r="L97" s="36" t="n"/>
      <c r="M97" s="11">
        <f>IF(OR($A97="",$B97=""),"",IF($L97="",TODAY()-$B97,$L97-$B97))</f>
        <v/>
      </c>
      <c r="N97" s="11">
        <f>IF(OR($A97="",$K97=""),"",$K97-TODAY())</f>
        <v/>
      </c>
      <c r="O97" s="29" t="n"/>
      <c r="P97" s="29" t="n"/>
      <c r="Q97" s="7" t="n"/>
      <c r="R97" s="8" t="n"/>
      <c r="S97" s="12">
        <f>IF($A97="","",IF($L97="","Pendiente",IF($L97&lt;=$K97,"Sí","No")))</f>
        <v/>
      </c>
      <c r="T97" s="2" t="n"/>
      <c r="U97" s="12">
        <f>IF($A97="","",IFERROR($A97,"Revisar ID"))</f>
        <v/>
      </c>
      <c r="V97" s="11">
        <f>IF($A97="","",IFERROR(VLOOKUP($I97,'Resumen'!$P$5:$Q$7,2,FALSE),""))</f>
        <v/>
      </c>
    </row>
    <row r="98" ht="42" customHeight="1">
      <c r="A98" s="2" t="n"/>
      <c r="B98" s="36" t="n"/>
      <c r="C98" s="2" t="n"/>
      <c r="D98" s="2" t="n"/>
      <c r="E98" s="2" t="n"/>
      <c r="F98" s="2" t="n"/>
      <c r="G98" s="2" t="n"/>
      <c r="H98" s="2" t="n"/>
      <c r="I98" s="2" t="n"/>
      <c r="J98" s="2" t="n"/>
      <c r="K98" s="37">
        <f>IF(OR($A98="",$B98=""),"",IF($I98="Alta",$B98+2,IF($I98="Media",$B98+5,$B98+10)))</f>
        <v/>
      </c>
      <c r="L98" s="36" t="n"/>
      <c r="M98" s="5">
        <f>IF(OR($A98="",$B98=""),"",IF($L98="",TODAY()-$B98,$L98-$B98))</f>
        <v/>
      </c>
      <c r="N98" s="5">
        <f>IF(OR($A98="",$K98=""),"",$K98-TODAY())</f>
        <v/>
      </c>
      <c r="O98" s="29" t="n"/>
      <c r="P98" s="29" t="n"/>
      <c r="Q98" s="7" t="n"/>
      <c r="R98" s="8" t="n"/>
      <c r="S98" s="9">
        <f>IF($A98="","",IF($L98="","Pendiente",IF($L98&lt;=$K98,"Sí","No")))</f>
        <v/>
      </c>
      <c r="T98" s="2" t="n"/>
      <c r="U98" s="9">
        <f>IF($A98="","",IFERROR($A98,"Revisar ID"))</f>
        <v/>
      </c>
      <c r="V98" s="5">
        <f>IF($A98="","",IFERROR(VLOOKUP($I98,'Resumen'!$P$5:$Q$7,2,FALSE),""))</f>
        <v/>
      </c>
    </row>
    <row r="99" ht="42" customHeight="1">
      <c r="A99" s="2" t="n"/>
      <c r="B99" s="36" t="n"/>
      <c r="C99" s="2" t="n"/>
      <c r="D99" s="2" t="n"/>
      <c r="E99" s="2" t="n"/>
      <c r="F99" s="2" t="n"/>
      <c r="G99" s="2" t="n"/>
      <c r="H99" s="2" t="n"/>
      <c r="I99" s="2" t="n"/>
      <c r="J99" s="2" t="n"/>
      <c r="K99" s="38">
        <f>IF(OR($A99="",$B99=""),"",IF($I99="Alta",$B99+2,IF($I99="Media",$B99+5,$B99+10)))</f>
        <v/>
      </c>
      <c r="L99" s="36" t="n"/>
      <c r="M99" s="11">
        <f>IF(OR($A99="",$B99=""),"",IF($L99="",TODAY()-$B99,$L99-$B99))</f>
        <v/>
      </c>
      <c r="N99" s="11">
        <f>IF(OR($A99="",$K99=""),"",$K99-TODAY())</f>
        <v/>
      </c>
      <c r="O99" s="29" t="n"/>
      <c r="P99" s="29" t="n"/>
      <c r="Q99" s="7" t="n"/>
      <c r="R99" s="8" t="n"/>
      <c r="S99" s="12">
        <f>IF($A99="","",IF($L99="","Pendiente",IF($L99&lt;=$K99,"Sí","No")))</f>
        <v/>
      </c>
      <c r="T99" s="2" t="n"/>
      <c r="U99" s="12">
        <f>IF($A99="","",IFERROR($A99,"Revisar ID"))</f>
        <v/>
      </c>
      <c r="V99" s="11">
        <f>IF($A99="","",IFERROR(VLOOKUP($I99,'Resumen'!$P$5:$Q$7,2,FALSE),""))</f>
        <v/>
      </c>
    </row>
    <row r="100" ht="42" customHeight="1">
      <c r="A100" s="2" t="n"/>
      <c r="B100" s="36" t="n"/>
      <c r="C100" s="2" t="n"/>
      <c r="D100" s="2" t="n"/>
      <c r="E100" s="2" t="n"/>
      <c r="F100" s="2" t="n"/>
      <c r="G100" s="2" t="n"/>
      <c r="H100" s="2" t="n"/>
      <c r="I100" s="2" t="n"/>
      <c r="J100" s="2" t="n"/>
      <c r="K100" s="37">
        <f>IF(OR($A100="",$B100=""),"",IF($I100="Alta",$B100+2,IF($I100="Media",$B100+5,$B100+10)))</f>
        <v/>
      </c>
      <c r="L100" s="36" t="n"/>
      <c r="M100" s="5">
        <f>IF(OR($A100="",$B100=""),"",IF($L100="",TODAY()-$B100,$L100-$B100))</f>
        <v/>
      </c>
      <c r="N100" s="5">
        <f>IF(OR($A100="",$K100=""),"",$K100-TODAY())</f>
        <v/>
      </c>
      <c r="O100" s="29" t="n"/>
      <c r="P100" s="29" t="n"/>
      <c r="Q100" s="7" t="n"/>
      <c r="R100" s="8" t="n"/>
      <c r="S100" s="9">
        <f>IF($A100="","",IF($L100="","Pendiente",IF($L100&lt;=$K100,"Sí","No")))</f>
        <v/>
      </c>
      <c r="T100" s="2" t="n"/>
      <c r="U100" s="9">
        <f>IF($A100="","",IFERROR($A100,"Revisar ID"))</f>
        <v/>
      </c>
      <c r="V100" s="5">
        <f>IF($A100="","",IFERROR(VLOOKUP($I100,'Resumen'!$P$5:$Q$7,2,FALSE),""))</f>
        <v/>
      </c>
    </row>
    <row r="101" ht="42" customHeight="1">
      <c r="A101" s="2" t="n"/>
      <c r="B101" s="36" t="n"/>
      <c r="C101" s="2" t="n"/>
      <c r="D101" s="2" t="n"/>
      <c r="E101" s="2" t="n"/>
      <c r="F101" s="2" t="n"/>
      <c r="G101" s="2" t="n"/>
      <c r="H101" s="2" t="n"/>
      <c r="I101" s="2" t="n"/>
      <c r="J101" s="2" t="n"/>
      <c r="K101" s="38">
        <f>IF(OR($A101="",$B101=""),"",IF($I101="Alta",$B101+2,IF($I101="Media",$B101+5,$B101+10)))</f>
        <v/>
      </c>
      <c r="L101" s="36" t="n"/>
      <c r="M101" s="11">
        <f>IF(OR($A101="",$B101=""),"",IF($L101="",TODAY()-$B101,$L101-$B101))</f>
        <v/>
      </c>
      <c r="N101" s="11">
        <f>IF(OR($A101="",$K101=""),"",$K101-TODAY())</f>
        <v/>
      </c>
      <c r="O101" s="29" t="n"/>
      <c r="P101" s="29" t="n"/>
      <c r="Q101" s="7" t="n"/>
      <c r="R101" s="8" t="n"/>
      <c r="S101" s="12">
        <f>IF($A101="","",IF($L101="","Pendiente",IF($L101&lt;=$K101,"Sí","No")))</f>
        <v/>
      </c>
      <c r="T101" s="2" t="n"/>
      <c r="U101" s="12">
        <f>IF($A101="","",IFERROR($A101,"Revisar ID"))</f>
        <v/>
      </c>
      <c r="V101" s="11">
        <f>IF($A101="","",IFERROR(VLOOKUP($I101,'Resumen'!$P$5:$Q$7,2,FALSE),""))</f>
        <v/>
      </c>
    </row>
  </sheetData>
  <autoFilter ref="A1:V101"/>
  <conditionalFormatting sqref="J2:J101">
    <cfRule type="expression" priority="1" dxfId="0" stopIfTrue="1">
      <formula>$J2="Cerrada"</formula>
    </cfRule>
    <cfRule type="expression" priority="2" dxfId="1" stopIfTrue="1">
      <formula>OR($J2="Abierta",$J2="En investigación")</formula>
    </cfRule>
  </conditionalFormatting>
  <conditionalFormatting sqref="N2:N101">
    <cfRule type="expression" priority="3" dxfId="2" stopIfTrue="1">
      <formula>AND($N2&lt;0,$J2&lt;&gt;"Cerrada",$A2&lt;&gt;"")</formula>
    </cfRule>
  </conditionalFormatting>
  <conditionalFormatting sqref="I2:I101">
    <cfRule type="expression" priority="4" dxfId="3" stopIfTrue="1">
      <formula>$I2="Alta"</formula>
    </cfRule>
  </conditionalFormatting>
  <conditionalFormatting sqref="S2:S101">
    <cfRule type="expression" priority="5" dxfId="4" stopIfTrue="1">
      <formula>$S2="No"</formula>
    </cfRule>
  </conditionalFormatting>
  <dataValidations count="7">
    <dataValidation sqref="E2:E101" showErrorMessage="1" showInputMessage="1" allowBlank="1" type="list">
      <formula1>"Email,Teléfono,Web,Tienda,Redes sociales"</formula1>
    </dataValidation>
    <dataValidation sqref="F2:F101" showErrorMessage="1" showInputMessage="1" allowBlank="1" type="list">
      <formula1>"Producto defectuoso,Retraso entrega,Facturación,Atención al cliente,Devolución"</formula1>
    </dataValidation>
    <dataValidation sqref="H2:H101" showErrorMessage="1" showInputMessage="1" allowBlank="1" type="list">
      <formula1>"Lucía García,Martín López,Sofía Martín,Hugo Sánchez,Marta Navarro"</formula1>
    </dataValidation>
    <dataValidation sqref="I2:I101" showErrorMessage="1" showInputMessage="1" allowBlank="1" type="list">
      <formula1>"Alta,Media,Baja"</formula1>
    </dataValidation>
    <dataValidation sqref="J2:J101" showErrorMessage="1" showInputMessage="1" allowBlank="1" type="list">
      <formula1>"Abierta,En investigación,Pendiente cliente,Resuelta,Cerrada"</formula1>
    </dataValidation>
    <dataValidation sqref="Q2:Q101" showErrorMessage="1" showInputMessage="1" allowBlank="1" type="whole" operator="between">
      <formula1>1</formula1>
      <formula2>5</formula2>
    </dataValidation>
    <dataValidation sqref="R2:R101" showErrorMessage="1" showInputMessage="1" allowBlank="1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4" customWidth="1" min="3" max="3"/>
    <col width="21" customWidth="1" min="4" max="4"/>
    <col width="15" customWidth="1" min="5" max="5"/>
    <col width="4" customWidth="1" min="6" max="6"/>
    <col width="25" customWidth="1" min="7" max="7"/>
    <col width="16" customWidth="1" min="8" max="8"/>
    <col width="15" customWidth="1" min="9" max="9"/>
    <col width="18" customWidth="1" min="10" max="10"/>
    <col width="15" customWidth="1" min="11" max="11"/>
    <col width="4" customWidth="1" min="12" max="12"/>
    <col width="15" customWidth="1" min="13" max="13"/>
    <col width="15" customWidth="1" min="14" max="14"/>
    <col width="4" customWidth="1" min="15" max="15"/>
    <col width="15" customWidth="1" min="16" max="16"/>
    <col width="15" customWidth="1" min="17" max="17"/>
  </cols>
  <sheetData>
    <row r="1" ht="30" customHeight="1">
      <c r="A1" s="13" t="inlineStr">
        <is>
          <t>Resumen de reclamaciones de clientes</t>
        </is>
      </c>
    </row>
    <row r="2">
      <c r="A2" s="14" t="inlineStr">
        <is>
          <t>Fecha de actualización</t>
        </is>
      </c>
      <c r="B2" s="39">
        <f>TODAY()</f>
        <v/>
      </c>
    </row>
    <row r="3"/>
    <row r="4">
      <c r="A4" s="1" t="inlineStr">
        <is>
          <t>Indicador</t>
        </is>
      </c>
      <c r="B4" s="1" t="inlineStr">
        <is>
          <t>Valor</t>
        </is>
      </c>
      <c r="D4" s="1" t="inlineStr">
        <is>
          <t>Estado</t>
        </is>
      </c>
      <c r="E4" s="1" t="inlineStr">
        <is>
          <t>Reclamaciones</t>
        </is>
      </c>
      <c r="G4" s="1" t="inlineStr">
        <is>
          <t>Categoría</t>
        </is>
      </c>
      <c r="H4" s="1" t="inlineStr">
        <is>
          <t>Reclamaciones</t>
        </is>
      </c>
      <c r="J4" s="1" t="inlineStr">
        <is>
          <t>Canal</t>
        </is>
      </c>
      <c r="K4" s="1" t="inlineStr">
        <is>
          <t>Reclamaciones</t>
        </is>
      </c>
      <c r="M4" s="1" t="inlineStr">
        <is>
          <t>Prioridad</t>
        </is>
      </c>
      <c r="N4" s="1" t="inlineStr">
        <is>
          <t>Reclamaciones</t>
        </is>
      </c>
      <c r="P4" s="1" t="inlineStr">
        <is>
          <t>Prioridad</t>
        </is>
      </c>
      <c r="Q4" s="1" t="inlineStr">
        <is>
          <t>Plazo (días)</t>
        </is>
      </c>
    </row>
    <row r="5">
      <c r="A5" s="9" t="inlineStr">
        <is>
          <t>Total de reclamaciones</t>
        </is>
      </c>
      <c r="B5" s="16">
        <f>COUNTA('Reclamaciones'!$A$2:$A$101)</f>
        <v/>
      </c>
      <c r="D5" s="9" t="inlineStr">
        <is>
          <t>Abierta</t>
        </is>
      </c>
      <c r="E5" s="17">
        <f>COUNTIF('Reclamaciones'!$J$2:$J$101,D5)</f>
        <v/>
      </c>
      <c r="G5" s="9" t="inlineStr">
        <is>
          <t>Producto defectuoso</t>
        </is>
      </c>
      <c r="H5" s="17">
        <f>COUNTIF('Reclamaciones'!$F$2:$F$101,G5)</f>
        <v/>
      </c>
      <c r="J5" s="17" t="inlineStr">
        <is>
          <t>Email</t>
        </is>
      </c>
      <c r="K5" s="17">
        <f>COUNTIF('Reclamaciones'!$E$2:$E$101,J5)</f>
        <v/>
      </c>
      <c r="M5" s="9" t="inlineStr">
        <is>
          <t>Alta</t>
        </is>
      </c>
      <c r="N5" s="17">
        <f>COUNTIF('Reclamaciones'!$I$2:$I$101,M5)</f>
        <v/>
      </c>
      <c r="P5" s="9" t="inlineStr">
        <is>
          <t>Alta</t>
        </is>
      </c>
      <c r="Q5" s="17" t="n">
        <v>2</v>
      </c>
    </row>
    <row r="6">
      <c r="A6" s="12" t="inlineStr">
        <is>
          <t>Reclamaciones abiertas</t>
        </is>
      </c>
      <c r="B6" s="18">
        <f>COUNTIF('Reclamaciones'!$J$2:$J$101,"Abierta")+COUNTIF('Reclamaciones'!$J$2:$J$101,"En investigación")</f>
        <v/>
      </c>
      <c r="D6" s="12" t="inlineStr">
        <is>
          <t>En investigación</t>
        </is>
      </c>
      <c r="E6" s="19">
        <f>COUNTIF('Reclamaciones'!$J$2:$J$101,D6)</f>
        <v/>
      </c>
      <c r="G6" s="12" t="inlineStr">
        <is>
          <t>Retraso entrega</t>
        </is>
      </c>
      <c r="H6" s="19">
        <f>COUNTIF('Reclamaciones'!$F$2:$F$101,G6)</f>
        <v/>
      </c>
      <c r="J6" s="19" t="inlineStr">
        <is>
          <t>Teléfono</t>
        </is>
      </c>
      <c r="K6" s="19">
        <f>COUNTIF('Reclamaciones'!$E$2:$E$101,J6)</f>
        <v/>
      </c>
      <c r="M6" s="12" t="inlineStr">
        <is>
          <t>Media</t>
        </is>
      </c>
      <c r="N6" s="19">
        <f>COUNTIF('Reclamaciones'!$I$2:$I$101,M6)</f>
        <v/>
      </c>
      <c r="P6" s="12" t="inlineStr">
        <is>
          <t>Media</t>
        </is>
      </c>
      <c r="Q6" s="19" t="n">
        <v>5</v>
      </c>
    </row>
    <row r="7">
      <c r="A7" s="9" t="inlineStr">
        <is>
          <t>Reclamaciones cerradas</t>
        </is>
      </c>
      <c r="B7" s="16">
        <f>COUNTIF('Reclamaciones'!$J$2:$J$101,"Cerrada")</f>
        <v/>
      </c>
      <c r="D7" s="9" t="inlineStr">
        <is>
          <t>Pendiente cliente</t>
        </is>
      </c>
      <c r="E7" s="17">
        <f>COUNTIF('Reclamaciones'!$J$2:$J$101,D7)</f>
        <v/>
      </c>
      <c r="G7" s="9" t="inlineStr">
        <is>
          <t>Facturación</t>
        </is>
      </c>
      <c r="H7" s="17">
        <f>COUNTIF('Reclamaciones'!$F$2:$F$101,G7)</f>
        <v/>
      </c>
      <c r="J7" s="17" t="inlineStr">
        <is>
          <t>Web</t>
        </is>
      </c>
      <c r="K7" s="17">
        <f>COUNTIF('Reclamaciones'!$E$2:$E$101,J7)</f>
        <v/>
      </c>
      <c r="M7" s="9" t="inlineStr">
        <is>
          <t>Baja</t>
        </is>
      </c>
      <c r="N7" s="17">
        <f>COUNTIF('Reclamaciones'!$I$2:$I$101,M7)</f>
        <v/>
      </c>
      <c r="P7" s="9" t="inlineStr">
        <is>
          <t>Baja</t>
        </is>
      </c>
      <c r="Q7" s="17" t="n">
        <v>10</v>
      </c>
    </row>
    <row r="8">
      <c r="A8" s="12" t="inlineStr">
        <is>
          <t>Porcentaje resuelto</t>
        </is>
      </c>
      <c r="B8" s="32">
        <f>IFERROR(COUNTIF('Reclamaciones'!$J$2:$J$101,"Cerrada")/COUNTA('Reclamaciones'!$A$2:$A$101),0)</f>
        <v/>
      </c>
      <c r="D8" s="12" t="inlineStr">
        <is>
          <t>Resuelta</t>
        </is>
      </c>
      <c r="E8" s="19">
        <f>COUNTIF('Reclamaciones'!$J$2:$J$101,D8)</f>
        <v/>
      </c>
      <c r="G8" s="12" t="inlineStr">
        <is>
          <t>Atención al cliente</t>
        </is>
      </c>
      <c r="H8" s="19">
        <f>COUNTIF('Reclamaciones'!$F$2:$F$101,G8)</f>
        <v/>
      </c>
      <c r="J8" s="19" t="inlineStr">
        <is>
          <t>Tienda</t>
        </is>
      </c>
      <c r="K8" s="19">
        <f>COUNTIF('Reclamaciones'!$E$2:$E$101,J8)</f>
        <v/>
      </c>
    </row>
    <row r="9">
      <c r="A9" s="9" t="inlineStr">
        <is>
          <t>Importe total reclamado</t>
        </is>
      </c>
      <c r="B9" s="33">
        <f>SUM('Reclamaciones'!$O$2:$O$101)</f>
        <v/>
      </c>
      <c r="D9" s="9" t="inlineStr">
        <is>
          <t>Cerrada</t>
        </is>
      </c>
      <c r="E9" s="17">
        <f>COUNTIF('Reclamaciones'!$J$2:$J$101,D9)</f>
        <v/>
      </c>
      <c r="G9" s="9" t="inlineStr">
        <is>
          <t>Devolución</t>
        </is>
      </c>
      <c r="H9" s="17">
        <f>COUNTIF('Reclamaciones'!$F$2:$F$101,G9)</f>
        <v/>
      </c>
      <c r="J9" s="17" t="inlineStr">
        <is>
          <t>Redes sociales</t>
        </is>
      </c>
      <c r="K9" s="17">
        <f>COUNTIF('Reclamaciones'!$E$2:$E$101,J9)</f>
        <v/>
      </c>
    </row>
    <row r="10">
      <c r="A10" s="12" t="inlineStr">
        <is>
          <t>Compensaciones concedidas</t>
        </is>
      </c>
      <c r="B10" s="34">
        <f>SUM('Reclamaciones'!$P$2:$P$101)</f>
        <v/>
      </c>
    </row>
    <row r="11">
      <c r="A11" s="9" t="inlineStr">
        <is>
          <t>Satisfacción media</t>
        </is>
      </c>
      <c r="B11" s="35">
        <f>IFERROR(AVERAGE('Reclamaciones'!$Q$2:$Q$101),0)</f>
        <v/>
      </c>
    </row>
    <row r="12">
      <c r="A12" s="12" t="inlineStr">
        <is>
          <t>Reclamaciones fuera de plazo</t>
        </is>
      </c>
      <c r="B12" s="18">
        <f>COUNTIF('Reclamaciones'!$S$2:$S$101,"No")</f>
        <v/>
      </c>
    </row>
    <row r="13"/>
    <row r="14">
      <c r="D14" s="1" t="inlineStr">
        <is>
          <t>Ciudad</t>
        </is>
      </c>
      <c r="E14" s="1" t="inlineStr">
        <is>
          <t>Reclamaciones</t>
        </is>
      </c>
      <c r="G14" s="1" t="inlineStr">
        <is>
          <t>Mes</t>
        </is>
      </c>
      <c r="H14" s="1" t="inlineStr">
        <is>
          <t>Inicio</t>
        </is>
      </c>
      <c r="I14" s="1" t="inlineStr">
        <is>
          <t>Fin</t>
        </is>
      </c>
      <c r="J14" s="1" t="inlineStr">
        <is>
          <t>Reclamaciones</t>
        </is>
      </c>
    </row>
    <row r="15">
      <c r="D15" s="9" t="inlineStr">
        <is>
          <t>Madrid</t>
        </is>
      </c>
      <c r="E15" s="17">
        <f>COUNTIF('Reclamaciones'!$D$2:$D$101,D15)</f>
        <v/>
      </c>
      <c r="G15" s="9" t="inlineStr">
        <is>
          <t>Enero</t>
        </is>
      </c>
      <c r="H15" s="37" t="n">
        <v>46023</v>
      </c>
      <c r="I15" s="37" t="n">
        <v>46053</v>
      </c>
      <c r="J15" s="17">
        <f>COUNTIFS('Reclamaciones'!$B$2:$B$101,"&gt;="&amp;$H15,'Reclamaciones'!$B$2:$B$101,"&lt;="&amp;$I15)</f>
        <v/>
      </c>
    </row>
    <row r="16">
      <c r="D16" s="12" t="inlineStr">
        <is>
          <t>Barcelona</t>
        </is>
      </c>
      <c r="E16" s="19">
        <f>COUNTIF('Reclamaciones'!$D$2:$D$101,D16)</f>
        <v/>
      </c>
      <c r="G16" s="12" t="inlineStr">
        <is>
          <t>Febrero</t>
        </is>
      </c>
      <c r="H16" s="38" t="n">
        <v>46054</v>
      </c>
      <c r="I16" s="38" t="n">
        <v>46081</v>
      </c>
      <c r="J16" s="19">
        <f>COUNTIFS('Reclamaciones'!$B$2:$B$101,"&gt;="&amp;$H16,'Reclamaciones'!$B$2:$B$101,"&lt;="&amp;$I16)</f>
        <v/>
      </c>
    </row>
    <row r="17">
      <c r="D17" s="9" t="inlineStr">
        <is>
          <t>Valencia</t>
        </is>
      </c>
      <c r="E17" s="17">
        <f>COUNTIF('Reclamaciones'!$D$2:$D$101,D17)</f>
        <v/>
      </c>
      <c r="G17" s="9" t="inlineStr">
        <is>
          <t>Marzo</t>
        </is>
      </c>
      <c r="H17" s="37" t="n">
        <v>46082</v>
      </c>
      <c r="I17" s="37" t="n">
        <v>46112</v>
      </c>
      <c r="J17" s="17">
        <f>COUNTIFS('Reclamaciones'!$B$2:$B$101,"&gt;="&amp;$H17,'Reclamaciones'!$B$2:$B$101,"&lt;="&amp;$I17)</f>
        <v/>
      </c>
    </row>
    <row r="18">
      <c r="D18" s="12" t="inlineStr">
        <is>
          <t>Sevilla</t>
        </is>
      </c>
      <c r="E18" s="19">
        <f>COUNTIF('Reclamaciones'!$D$2:$D$101,D18)</f>
        <v/>
      </c>
      <c r="G18" s="12" t="inlineStr">
        <is>
          <t>Abril</t>
        </is>
      </c>
      <c r="H18" s="38" t="n">
        <v>46113</v>
      </c>
      <c r="I18" s="38" t="n">
        <v>46142</v>
      </c>
      <c r="J18" s="19">
        <f>COUNTIFS('Reclamaciones'!$B$2:$B$101,"&gt;="&amp;$H18,'Reclamaciones'!$B$2:$B$101,"&lt;="&amp;$I18)</f>
        <v/>
      </c>
    </row>
    <row r="19">
      <c r="D19" s="9" t="inlineStr">
        <is>
          <t>Zaragoza</t>
        </is>
      </c>
      <c r="E19" s="17">
        <f>COUNTIF('Reclamaciones'!$D$2:$D$101,D19)</f>
        <v/>
      </c>
      <c r="G19" s="9" t="inlineStr">
        <is>
          <t>Mayo</t>
        </is>
      </c>
      <c r="H19" s="37" t="n">
        <v>46143</v>
      </c>
      <c r="I19" s="37" t="n">
        <v>46173</v>
      </c>
      <c r="J19" s="17">
        <f>COUNTIFS('Reclamaciones'!$B$2:$B$101,"&gt;="&amp;$H19,'Reclamaciones'!$B$2:$B$101,"&lt;="&amp;$I19)</f>
        <v/>
      </c>
    </row>
    <row r="20">
      <c r="D20" s="12" t="inlineStr">
        <is>
          <t>Málaga</t>
        </is>
      </c>
      <c r="E20" s="19">
        <f>COUNTIF('Reclamaciones'!$D$2:$D$101,D20)</f>
        <v/>
      </c>
      <c r="G20" s="12" t="inlineStr">
        <is>
          <t>Junio</t>
        </is>
      </c>
      <c r="H20" s="38" t="n">
        <v>46174</v>
      </c>
      <c r="I20" s="38" t="n">
        <v>46203</v>
      </c>
      <c r="J20" s="19">
        <f>COUNTIFS('Reclamaciones'!$B$2:$B$101,"&gt;="&amp;$H20,'Reclamaciones'!$B$2:$B$101,"&lt;="&amp;$I20)</f>
        <v/>
      </c>
    </row>
    <row r="21">
      <c r="D21" s="9" t="inlineStr">
        <is>
          <t>Bilbao</t>
        </is>
      </c>
      <c r="E21" s="17">
        <f>COUNTIF('Reclamaciones'!$D$2:$D$101,D21)</f>
        <v/>
      </c>
      <c r="G21" s="9" t="inlineStr">
        <is>
          <t>Julio</t>
        </is>
      </c>
      <c r="H21" s="37" t="n">
        <v>46204</v>
      </c>
      <c r="I21" s="37" t="n">
        <v>46234</v>
      </c>
      <c r="J21" s="17">
        <f>COUNTIFS('Reclamaciones'!$B$2:$B$101,"&gt;="&amp;$H21,'Reclamaciones'!$B$2:$B$101,"&lt;="&amp;$I21)</f>
        <v/>
      </c>
    </row>
    <row r="22">
      <c r="D22" s="12" t="inlineStr">
        <is>
          <t>Murcia</t>
        </is>
      </c>
      <c r="E22" s="19">
        <f>COUNTIF('Reclamaciones'!$D$2:$D$101,D22)</f>
        <v/>
      </c>
      <c r="G22" s="12" t="inlineStr">
        <is>
          <t>Agosto</t>
        </is>
      </c>
      <c r="H22" s="38" t="n">
        <v>46235</v>
      </c>
      <c r="I22" s="38" t="n">
        <v>46265</v>
      </c>
      <c r="J22" s="19">
        <f>COUNTIFS('Reclamaciones'!$B$2:$B$101,"&gt;="&amp;$H22,'Reclamaciones'!$B$2:$B$101,"&lt;="&amp;$I22)</f>
        <v/>
      </c>
    </row>
    <row r="23">
      <c r="D23" s="9" t="inlineStr">
        <is>
          <t>Alicante</t>
        </is>
      </c>
      <c r="E23" s="17">
        <f>COUNTIF('Reclamaciones'!$D$2:$D$101,D23)</f>
        <v/>
      </c>
      <c r="G23" s="9" t="inlineStr">
        <is>
          <t>Septiembre</t>
        </is>
      </c>
      <c r="H23" s="37" t="n">
        <v>46266</v>
      </c>
      <c r="I23" s="37" t="n">
        <v>46295</v>
      </c>
      <c r="J23" s="17">
        <f>COUNTIFS('Reclamaciones'!$B$2:$B$101,"&gt;="&amp;$H23,'Reclamaciones'!$B$2:$B$101,"&lt;="&amp;$I23)</f>
        <v/>
      </c>
    </row>
    <row r="24">
      <c r="D24" s="12" t="inlineStr">
        <is>
          <t>Granada</t>
        </is>
      </c>
      <c r="E24" s="19">
        <f>COUNTIF('Reclamaciones'!$D$2:$D$101,D24)</f>
        <v/>
      </c>
      <c r="G24" s="12" t="inlineStr">
        <is>
          <t>Octubre</t>
        </is>
      </c>
      <c r="H24" s="38" t="n">
        <v>46296</v>
      </c>
      <c r="I24" s="38" t="n">
        <v>46326</v>
      </c>
      <c r="J24" s="19">
        <f>COUNTIFS('Reclamaciones'!$B$2:$B$101,"&gt;="&amp;$H24,'Reclamaciones'!$B$2:$B$101,"&lt;="&amp;$I24)</f>
        <v/>
      </c>
    </row>
    <row r="25">
      <c r="G25" s="9" t="inlineStr">
        <is>
          <t>Noviembre</t>
        </is>
      </c>
      <c r="H25" s="37" t="n">
        <v>46327</v>
      </c>
      <c r="I25" s="37" t="n">
        <v>46356</v>
      </c>
      <c r="J25" s="17">
        <f>COUNTIFS('Reclamaciones'!$B$2:$B$101,"&gt;="&amp;$H25,'Reclamaciones'!$B$2:$B$101,"&lt;="&amp;$I25)</f>
        <v/>
      </c>
    </row>
    <row r="26">
      <c r="G26" s="12" t="inlineStr">
        <is>
          <t>Diciembre</t>
        </is>
      </c>
      <c r="H26" s="38" t="n">
        <v>46357</v>
      </c>
      <c r="I26" s="38" t="n">
        <v>46387</v>
      </c>
      <c r="J26" s="19">
        <f>COUNTIFS('Reclamaciones'!$B$2:$B$101,"&gt;="&amp;$H26,'Reclamaciones'!$B$2:$B$101,"&lt;="&amp;$I26)</f>
        <v/>
      </c>
    </row>
  </sheetData>
  <mergeCells count="1"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95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30" customHeight="1">
      <c r="A1" s="13" t="inlineStr">
        <is>
          <t>Guía de uso de la plantilla de reclamaciones</t>
        </is>
      </c>
    </row>
    <row r="2">
      <c r="A2" s="24" t="inlineStr">
        <is>
          <t>Finalidad</t>
        </is>
      </c>
      <c r="B2" s="24" t="inlineStr">
        <is>
          <t>Registrar, controlar y analizar reclamaciones de clientes de forma ordenada.</t>
        </is>
      </c>
    </row>
    <row r="3"/>
    <row r="4">
      <c r="A4" s="1" t="inlineStr">
        <is>
          <t>Paso</t>
        </is>
      </c>
      <c r="B4" s="1" t="inlineStr">
        <is>
          <t>Instrucción</t>
        </is>
      </c>
    </row>
    <row r="5" ht="34" customHeight="1">
      <c r="A5" s="17" t="n">
        <v>1</v>
      </c>
      <c r="B5" s="25" t="inlineStr">
        <is>
          <t>Registrar una reclamación por fila en la hoja Reclamaciones.</t>
        </is>
      </c>
    </row>
    <row r="6" ht="34" customHeight="1">
      <c r="A6" s="19" t="n">
        <v>2</v>
      </c>
      <c r="B6" s="26" t="inlineStr">
        <is>
          <t>Utilizar un ID correlativo, por ejemplo REC-2026-001.</t>
        </is>
      </c>
    </row>
    <row r="7" ht="34" customHeight="1">
      <c r="A7" s="17" t="n">
        <v>3</v>
      </c>
      <c r="B7" s="25" t="inlineStr">
        <is>
          <t>Completar las celdas amarillas; son los campos editables de la plantilla.</t>
        </is>
      </c>
    </row>
    <row r="8" ht="34" customHeight="1">
      <c r="A8" s="19" t="n">
        <v>4</v>
      </c>
      <c r="B8" s="26" t="inlineStr">
        <is>
          <t>Seleccionar los valores disponibles mediante las listas desplegables.</t>
        </is>
      </c>
    </row>
    <row r="9" ht="34" customHeight="1">
      <c r="A9" s="17" t="n">
        <v>5</v>
      </c>
      <c r="B9" s="25" t="inlineStr">
        <is>
          <t>No modificar las columnas calculadas: fecha límite, días, cumplimiento, control de ID y SLA.</t>
        </is>
      </c>
    </row>
    <row r="10" ht="34" customHeight="1">
      <c r="A10" s="19" t="n">
        <v>6</v>
      </c>
      <c r="B10" s="26" t="inlineStr">
        <is>
          <t>Revisar diariamente los vencimientos y priorizar los casos con días hasta vencimiento negativos.</t>
        </is>
      </c>
    </row>
    <row r="11" ht="34" customHeight="1">
      <c r="A11" s="17" t="n">
        <v>7</v>
      </c>
      <c r="B11" s="25" t="inlineStr">
        <is>
          <t>Documentar las compensaciones concedidas, las resoluciones y las observaciones relevantes.</t>
        </is>
      </c>
    </row>
    <row r="12" ht="34" customHeight="1">
      <c r="A12" s="19" t="n">
        <v>8</v>
      </c>
      <c r="B12" s="26" t="inlineStr">
        <is>
          <t>Tratar los datos conforme al RGPD, la LOPDGDD y los criterios publicados por la AEPD.</t>
        </is>
      </c>
    </row>
    <row r="13" ht="34" customHeight="1">
      <c r="A13" s="17" t="n">
        <v>9</v>
      </c>
      <c r="B13" s="25" t="inlineStr">
        <is>
          <t>Conservar evidencias de las comunicaciones y de las respuestas remitidas al cliente.</t>
        </is>
      </c>
    </row>
    <row r="14"/>
    <row r="15">
      <c r="A15" s="14" t="inlineStr">
        <is>
          <t>Resumen de hojas</t>
        </is>
      </c>
      <c r="B15" s="14" t="inlineStr">
        <is>
          <t>Uso</t>
        </is>
      </c>
    </row>
    <row r="16" ht="34" customHeight="1">
      <c r="A16" s="9" t="inlineStr">
        <is>
          <t>Reclamaciones</t>
        </is>
      </c>
      <c r="B16" s="9" t="inlineStr">
        <is>
          <t>Registro operativo con datos de cliente, seguimiento de plazos, importes, satisfacción y estado.</t>
        </is>
      </c>
    </row>
    <row r="17" ht="34" customHeight="1">
      <c r="A17" s="12" t="inlineStr">
        <is>
          <t>Resumen</t>
        </is>
      </c>
      <c r="B17" s="12" t="inlineStr">
        <is>
          <t>Panel de control con indicadores, tablas auxiliares y gráficos de análisis.</t>
        </is>
      </c>
    </row>
    <row r="18" ht="34" customHeight="1">
      <c r="A18" s="9" t="inlineStr">
        <is>
          <t>Instrucciones</t>
        </is>
      </c>
      <c r="B18" s="9" t="inlineStr">
        <is>
          <t>Guía práctica para la cumplimentación y gestión responsable de la información.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2026-09-07T08:28:46Z</dcterms:created>
  <dcterms:modified xmlns:dcterms="http://purl.org/dc/terms/" xmlns:xsi="http://www.w3.org/2001/XMLSchema-instance" xsi:type="dcterms:W3CDTF">2026-09-07T08:28:46Z</dcterms:modified>
</cp:coreProperties>
</file>